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2145" windowWidth="14805" windowHeight="5970" tabRatio="620" firstSheet="1" activeTab="1"/>
  </bookViews>
  <sheets>
    <sheet name="Harm KK (2)" sheetId="6" state="hidden" r:id="rId1"/>
    <sheet name="Přehled celkem" sheetId="11" r:id="rId2"/>
    <sheet name="Projekty KK" sheetId="8" r:id="rId3"/>
    <sheet name="Projekty PO" sheetId="1" r:id="rId4"/>
    <sheet name="List1" sheetId="13" state="hidden" r:id="rId5"/>
  </sheets>
  <definedNames>
    <definedName name="_xlnm._FilterDatabase" localSheetId="0" hidden="1">'Harm KK (2)'!$A$2:$I$22</definedName>
    <definedName name="_xlnm._FilterDatabase" localSheetId="2" hidden="1">'Projekty KK'!$A$4:$T$127</definedName>
    <definedName name="_xlnm._FilterDatabase" localSheetId="3" hidden="1">'Projekty PO'!$A$4:$WVT$80</definedName>
    <definedName name="_xlnm.Print_Titles" localSheetId="0">'Harm KK (2)'!$2:$2</definedName>
    <definedName name="_xlnm.Print_Titles" localSheetId="2">'Projekty KK'!$2:$4</definedName>
    <definedName name="_xlnm.Print_Titles" localSheetId="3">'Projekty PO'!$2:$4</definedName>
  </definedNames>
  <calcPr calcId="162913"/>
</workbook>
</file>

<file path=xl/calcChain.xml><?xml version="1.0" encoding="utf-8"?>
<calcChain xmlns="http://schemas.openxmlformats.org/spreadsheetml/2006/main">
  <c r="P44" i="8" l="1"/>
  <c r="P72" i="8"/>
  <c r="Q75" i="8"/>
  <c r="Q88" i="8"/>
  <c r="P118" i="8"/>
  <c r="P116" i="8"/>
  <c r="Q116" i="8"/>
  <c r="N127" i="8" l="1"/>
  <c r="N80" i="1"/>
  <c r="P101" i="8" l="1"/>
  <c r="P107" i="8" l="1"/>
  <c r="P106" i="8"/>
  <c r="M40" i="1" l="1"/>
  <c r="P40" i="1" s="1"/>
  <c r="N78" i="1" l="1"/>
  <c r="M52" i="1"/>
  <c r="P52" i="1" s="1"/>
  <c r="M13" i="1" l="1"/>
  <c r="M5" i="1"/>
  <c r="M10" i="1"/>
  <c r="M124" i="8"/>
  <c r="M122" i="8"/>
  <c r="M121" i="8"/>
  <c r="M120" i="8"/>
  <c r="M119" i="8"/>
  <c r="M115" i="8"/>
  <c r="M114" i="8"/>
  <c r="M111" i="8"/>
  <c r="M110" i="8"/>
  <c r="M109" i="8"/>
  <c r="M105" i="8"/>
  <c r="M104" i="8"/>
  <c r="M103" i="8"/>
  <c r="M102" i="8"/>
  <c r="M96" i="8"/>
  <c r="M95" i="8"/>
  <c r="M94" i="8"/>
  <c r="M92" i="8"/>
  <c r="M91" i="8"/>
  <c r="M90" i="8"/>
  <c r="M89" i="8"/>
  <c r="M88" i="8"/>
  <c r="M80" i="8"/>
  <c r="M76" i="8"/>
  <c r="M74" i="8"/>
  <c r="M73" i="8"/>
  <c r="M72" i="8"/>
  <c r="M71" i="8"/>
  <c r="M70" i="8"/>
  <c r="M69" i="8"/>
  <c r="M63" i="8"/>
  <c r="M61" i="8"/>
  <c r="M60" i="8"/>
  <c r="M56" i="8"/>
  <c r="M54" i="8"/>
  <c r="M51" i="8"/>
  <c r="M47" i="8"/>
  <c r="M45" i="8"/>
  <c r="M44" i="8"/>
  <c r="M38" i="8"/>
  <c r="M36" i="8"/>
  <c r="M35" i="8"/>
  <c r="M32" i="8"/>
  <c r="M30" i="8"/>
  <c r="M29" i="8"/>
  <c r="P24" i="1" l="1"/>
  <c r="M22" i="1"/>
  <c r="M29" i="1" l="1"/>
  <c r="M44" i="1"/>
  <c r="N79" i="1" l="1"/>
  <c r="N77" i="1" l="1"/>
  <c r="L77" i="1"/>
  <c r="P102" i="8" l="1"/>
  <c r="Q122" i="8" l="1"/>
  <c r="Q91" i="8"/>
  <c r="P70" i="8"/>
  <c r="P13" i="1" l="1"/>
  <c r="M16" i="1"/>
  <c r="P16" i="1" s="1"/>
  <c r="T16" i="1" l="1"/>
  <c r="S16" i="1" s="1"/>
  <c r="P39" i="1" l="1"/>
  <c r="Q76" i="1"/>
  <c r="P109" i="8" l="1"/>
  <c r="E18" i="11" l="1"/>
  <c r="P56" i="8" l="1"/>
  <c r="T56" i="8"/>
  <c r="S56" i="8" s="1"/>
  <c r="P52" i="8"/>
  <c r="T52" i="8"/>
  <c r="S52" i="8" s="1"/>
  <c r="Q69" i="8" l="1"/>
  <c r="P74" i="8"/>
  <c r="T109" i="8" l="1"/>
  <c r="S109" i="8" s="1"/>
  <c r="Q119" i="8" l="1"/>
  <c r="P119" i="8"/>
  <c r="Q111" i="8" l="1"/>
  <c r="P111" i="8"/>
  <c r="T111" i="8"/>
  <c r="S111" i="8" s="1"/>
  <c r="P76" i="1" l="1"/>
  <c r="M75" i="1" l="1"/>
  <c r="P75" i="1" s="1"/>
  <c r="Q75" i="1" l="1"/>
  <c r="M74" i="1"/>
  <c r="Q74" i="1" s="1"/>
  <c r="P74" i="1" l="1"/>
  <c r="G77" i="1" l="1"/>
  <c r="M73" i="1"/>
  <c r="Q73" i="1" s="1"/>
  <c r="Q72" i="1"/>
  <c r="P72" i="1"/>
  <c r="M71" i="1"/>
  <c r="M70" i="1"/>
  <c r="M69" i="1"/>
  <c r="P69" i="1" s="1"/>
  <c r="M67" i="1"/>
  <c r="P67" i="1" s="1"/>
  <c r="M66" i="1"/>
  <c r="Q65" i="1"/>
  <c r="P65" i="1"/>
  <c r="T64" i="1"/>
  <c r="S64" i="1" s="1"/>
  <c r="Q64" i="1"/>
  <c r="P64" i="1"/>
  <c r="M63" i="1"/>
  <c r="M62" i="1"/>
  <c r="T61" i="1"/>
  <c r="S61" i="1" s="1"/>
  <c r="P61" i="1"/>
  <c r="T59" i="1"/>
  <c r="S59" i="1" s="1"/>
  <c r="Q59" i="1"/>
  <c r="P59" i="1"/>
  <c r="O59" i="1"/>
  <c r="O77" i="1" s="1"/>
  <c r="M57" i="1"/>
  <c r="P57" i="1" s="1"/>
  <c r="M56" i="1"/>
  <c r="P56" i="1" s="1"/>
  <c r="T55" i="1"/>
  <c r="S55" i="1" s="1"/>
  <c r="P55" i="1"/>
  <c r="T54" i="1"/>
  <c r="S54" i="1" s="1"/>
  <c r="P54" i="1"/>
  <c r="M51" i="1"/>
  <c r="M50" i="1"/>
  <c r="M49" i="1"/>
  <c r="T49" i="1" s="1"/>
  <c r="S49" i="1" s="1"/>
  <c r="M48" i="1"/>
  <c r="P48" i="1" s="1"/>
  <c r="M47" i="1"/>
  <c r="T46" i="1"/>
  <c r="S46" i="1" s="1"/>
  <c r="T45" i="1"/>
  <c r="S45" i="1" s="1"/>
  <c r="Q45" i="1"/>
  <c r="P45" i="1"/>
  <c r="P44" i="1"/>
  <c r="M43" i="1"/>
  <c r="T43" i="1" s="1"/>
  <c r="S43" i="1" s="1"/>
  <c r="M42" i="1"/>
  <c r="P42" i="1" s="1"/>
  <c r="M41" i="1"/>
  <c r="T39" i="1"/>
  <c r="S39" i="1" s="1"/>
  <c r="M38" i="1"/>
  <c r="T37" i="1"/>
  <c r="S37" i="1" s="1"/>
  <c r="M36" i="1"/>
  <c r="P36" i="1" s="1"/>
  <c r="M35" i="1"/>
  <c r="P35" i="1" s="1"/>
  <c r="M34" i="1"/>
  <c r="P34" i="1" s="1"/>
  <c r="M33" i="1"/>
  <c r="P33" i="1" s="1"/>
  <c r="M32" i="1"/>
  <c r="T32" i="1" s="1"/>
  <c r="S32" i="1" s="1"/>
  <c r="M31" i="1"/>
  <c r="P31" i="1" s="1"/>
  <c r="M30" i="1"/>
  <c r="M28" i="1"/>
  <c r="M27" i="1"/>
  <c r="M26" i="1"/>
  <c r="M25" i="1"/>
  <c r="M21" i="1"/>
  <c r="M20" i="1"/>
  <c r="T20" i="1" s="1"/>
  <c r="S20" i="1" s="1"/>
  <c r="M19" i="1"/>
  <c r="T19" i="1" s="1"/>
  <c r="S19" i="1" s="1"/>
  <c r="M18" i="1"/>
  <c r="P18" i="1" s="1"/>
  <c r="T10" i="1"/>
  <c r="S10" i="1" s="1"/>
  <c r="Q10" i="1"/>
  <c r="P10" i="1"/>
  <c r="T9" i="1"/>
  <c r="S9" i="1" s="1"/>
  <c r="P9" i="1"/>
  <c r="M8" i="1"/>
  <c r="T5" i="1"/>
  <c r="S5" i="1" s="1"/>
  <c r="P5" i="1"/>
  <c r="Q38" i="1" l="1"/>
  <c r="Q50" i="1"/>
  <c r="Q21" i="1"/>
  <c r="T47" i="1"/>
  <c r="S47" i="1" s="1"/>
  <c r="P47" i="1"/>
  <c r="Q26" i="1"/>
  <c r="Q63" i="1"/>
  <c r="P50" i="1"/>
  <c r="Q28" i="1"/>
  <c r="Q66" i="1"/>
  <c r="P62" i="1"/>
  <c r="Q61" i="1"/>
  <c r="M17" i="1"/>
  <c r="T18" i="1"/>
  <c r="S18" i="1" s="1"/>
  <c r="T58" i="1"/>
  <c r="S58" i="1" s="1"/>
  <c r="Q43" i="1"/>
  <c r="T33" i="1"/>
  <c r="S33" i="1" s="1"/>
  <c r="Q36" i="1"/>
  <c r="Q42" i="1"/>
  <c r="Q54" i="1"/>
  <c r="T62" i="1"/>
  <c r="S62" i="1" s="1"/>
  <c r="P41" i="1"/>
  <c r="Q48" i="1"/>
  <c r="T57" i="1"/>
  <c r="S57" i="1" s="1"/>
  <c r="P19" i="1"/>
  <c r="P43" i="1"/>
  <c r="T56" i="1"/>
  <c r="S56" i="1" s="1"/>
  <c r="P38" i="1"/>
  <c r="T35" i="1"/>
  <c r="S35" i="1" s="1"/>
  <c r="T38" i="1"/>
  <c r="S38" i="1" s="1"/>
  <c r="Q19" i="1"/>
  <c r="T34" i="1"/>
  <c r="S34" i="1" s="1"/>
  <c r="P20" i="1"/>
  <c r="P8" i="1"/>
  <c r="Q5" i="1"/>
  <c r="P27" i="1"/>
  <c r="P29" i="1"/>
  <c r="T8" i="1"/>
  <c r="S8" i="1" s="1"/>
  <c r="Q30" i="1"/>
  <c r="T31" i="1"/>
  <c r="S31" i="1" s="1"/>
  <c r="P71" i="1"/>
  <c r="P21" i="1"/>
  <c r="P26" i="1"/>
  <c r="P28" i="1"/>
  <c r="P30" i="1"/>
  <c r="Q32" i="1"/>
  <c r="P32" i="1"/>
  <c r="P66" i="1"/>
  <c r="T21" i="1"/>
  <c r="S21" i="1" s="1"/>
  <c r="P23" i="1"/>
  <c r="P25" i="1"/>
  <c r="T26" i="1"/>
  <c r="S26" i="1" s="1"/>
  <c r="T28" i="1"/>
  <c r="S28" i="1" s="1"/>
  <c r="T30" i="1"/>
  <c r="S30" i="1" s="1"/>
  <c r="P53" i="1"/>
  <c r="T63" i="1"/>
  <c r="S63" i="1" s="1"/>
  <c r="T36" i="1"/>
  <c r="S36" i="1" s="1"/>
  <c r="T42" i="1"/>
  <c r="S42" i="1" s="1"/>
  <c r="T48" i="1"/>
  <c r="S48" i="1" s="1"/>
  <c r="T50" i="1"/>
  <c r="S50" i="1" s="1"/>
  <c r="P51" i="1"/>
  <c r="P63" i="1"/>
  <c r="P70" i="1"/>
  <c r="P73" i="1"/>
  <c r="M77" i="1" l="1"/>
  <c r="F8" i="11"/>
  <c r="T17" i="1"/>
  <c r="S17" i="1" s="1"/>
  <c r="Q13" i="1"/>
  <c r="P17" i="1"/>
  <c r="P58" i="1"/>
  <c r="Q58" i="1"/>
  <c r="Q77" i="1" l="1"/>
  <c r="T77" i="1"/>
  <c r="S77" i="1" s="1"/>
  <c r="P77" i="1"/>
  <c r="P76" i="8"/>
  <c r="Q115" i="8" l="1"/>
  <c r="P115" i="8"/>
  <c r="Q114" i="8"/>
  <c r="P114" i="8"/>
  <c r="D12" i="13" l="1"/>
  <c r="E9" i="13" l="1"/>
  <c r="E10" i="13"/>
  <c r="E11" i="13"/>
  <c r="C8" i="13" l="1"/>
  <c r="E8" i="13" s="1"/>
  <c r="C7" i="13"/>
  <c r="E7" i="13" s="1"/>
  <c r="C6" i="13"/>
  <c r="C12" i="13" l="1"/>
  <c r="E6" i="13"/>
  <c r="E12" i="13" s="1"/>
  <c r="D8" i="11" l="1"/>
  <c r="E8" i="11" l="1"/>
  <c r="Q113" i="8" l="1"/>
  <c r="P113" i="8"/>
  <c r="T97" i="8"/>
  <c r="S97" i="8" s="1"/>
  <c r="Q103" i="8" l="1"/>
  <c r="P105" i="8" l="1"/>
  <c r="G125" i="8"/>
  <c r="Q121" i="8"/>
  <c r="Q120" i="8"/>
  <c r="Q110" i="8"/>
  <c r="T108" i="8" l="1"/>
  <c r="S108" i="8" s="1"/>
  <c r="T105" i="8"/>
  <c r="S105" i="8" s="1"/>
  <c r="M100" i="8"/>
  <c r="P100" i="8" l="1"/>
  <c r="E20" i="11"/>
  <c r="T98" i="8" l="1"/>
  <c r="S98" i="8" s="1"/>
  <c r="P38" i="8" l="1"/>
  <c r="P32" i="8"/>
  <c r="P22" i="8"/>
  <c r="O125" i="8"/>
  <c r="N125" i="8"/>
  <c r="N126" i="8" s="1"/>
  <c r="L125" i="8"/>
  <c r="P124" i="8"/>
  <c r="T124" i="8"/>
  <c r="S124" i="8" s="1"/>
  <c r="P123" i="8"/>
  <c r="T123" i="8"/>
  <c r="S123" i="8" s="1"/>
  <c r="P122" i="8"/>
  <c r="T122" i="8"/>
  <c r="S122" i="8" s="1"/>
  <c r="E17" i="11" l="1"/>
  <c r="M37" i="8"/>
  <c r="P36" i="8" l="1"/>
  <c r="P73" i="8"/>
  <c r="P121" i="8" l="1"/>
  <c r="T121" i="8"/>
  <c r="S121" i="8" s="1"/>
  <c r="P120" i="8"/>
  <c r="T120" i="8"/>
  <c r="S120" i="8" s="1"/>
  <c r="P110" i="8" l="1"/>
  <c r="T110" i="8"/>
  <c r="S110" i="8" s="1"/>
  <c r="P89" i="8" l="1"/>
  <c r="T89" i="8"/>
  <c r="S89" i="8" s="1"/>
  <c r="M99" i="8" l="1"/>
  <c r="Q99" i="8" s="1"/>
  <c r="T104" i="8" l="1"/>
  <c r="S104" i="8" s="1"/>
  <c r="P104" i="8"/>
  <c r="P71" i="8"/>
  <c r="P80" i="8" l="1"/>
  <c r="P96" i="8" l="1"/>
  <c r="T96" i="8"/>
  <c r="S96" i="8" s="1"/>
  <c r="P13" i="8" l="1"/>
  <c r="T60" i="8" l="1"/>
  <c r="S60" i="8" s="1"/>
  <c r="T65" i="8"/>
  <c r="S65" i="8" s="1"/>
  <c r="T69" i="8"/>
  <c r="S69" i="8" s="1"/>
  <c r="T88" i="8"/>
  <c r="S88" i="8" s="1"/>
  <c r="T90" i="8"/>
  <c r="S90" i="8" s="1"/>
  <c r="T91" i="8"/>
  <c r="S91" i="8" s="1"/>
  <c r="T92" i="8"/>
  <c r="S92" i="8" s="1"/>
  <c r="T93" i="8"/>
  <c r="S93" i="8" s="1"/>
  <c r="T94" i="8"/>
  <c r="S94" i="8" s="1"/>
  <c r="T95" i="8"/>
  <c r="S95" i="8" s="1"/>
  <c r="T103" i="8"/>
  <c r="S103" i="8" s="1"/>
  <c r="T57" i="8"/>
  <c r="S57" i="8" s="1"/>
  <c r="T53" i="8"/>
  <c r="S53" i="8" s="1"/>
  <c r="T47" i="8"/>
  <c r="S47" i="8" s="1"/>
  <c r="T45" i="8"/>
  <c r="S45" i="8" s="1"/>
  <c r="T17" i="8"/>
  <c r="S17" i="8" s="1"/>
  <c r="C7" i="11" l="1"/>
  <c r="P45" i="8" l="1"/>
  <c r="P99" i="8" l="1"/>
  <c r="T99" i="8"/>
  <c r="S99" i="8" s="1"/>
  <c r="P47" i="8" l="1"/>
  <c r="O127" i="8" l="1"/>
  <c r="P95" i="8" l="1"/>
  <c r="P103" i="8" l="1"/>
  <c r="P90" i="8"/>
  <c r="P92" i="8" l="1"/>
  <c r="P93" i="8"/>
  <c r="P94" i="8"/>
  <c r="P91" i="8" l="1"/>
  <c r="Q90" i="8" l="1"/>
  <c r="P88" i="8"/>
  <c r="T7" i="8" l="1"/>
  <c r="S7" i="8" s="1"/>
  <c r="T6" i="8"/>
  <c r="S6" i="8" s="1"/>
  <c r="M83" i="8" l="1"/>
  <c r="M67" i="8"/>
  <c r="T83" i="8" l="1"/>
  <c r="S83" i="8" s="1"/>
  <c r="P83" i="8"/>
  <c r="Q83" i="8"/>
  <c r="P67" i="8"/>
  <c r="T67" i="8"/>
  <c r="S67" i="8" s="1"/>
  <c r="P6" i="8"/>
  <c r="M5" i="8"/>
  <c r="P5" i="8" l="1"/>
  <c r="T5" i="8"/>
  <c r="S5" i="8" s="1"/>
  <c r="Q5" i="8"/>
  <c r="P7" i="8"/>
  <c r="F7" i="11" l="1"/>
  <c r="H9" i="11" l="1"/>
  <c r="M87" i="8" l="1"/>
  <c r="M86" i="8"/>
  <c r="T86" i="8" s="1"/>
  <c r="S86" i="8" s="1"/>
  <c r="M85" i="8"/>
  <c r="M84" i="8"/>
  <c r="T84" i="8" s="1"/>
  <c r="S84" i="8" s="1"/>
  <c r="M82" i="8"/>
  <c r="T82" i="8" s="1"/>
  <c r="S82" i="8" s="1"/>
  <c r="M79" i="8"/>
  <c r="Q79" i="8" s="1"/>
  <c r="M78" i="8"/>
  <c r="T78" i="8" s="1"/>
  <c r="S78" i="8" s="1"/>
  <c r="M77" i="8"/>
  <c r="T77" i="8" s="1"/>
  <c r="S77" i="8" s="1"/>
  <c r="M75" i="8"/>
  <c r="T75" i="8" s="1"/>
  <c r="S75" i="8" s="1"/>
  <c r="M68" i="8"/>
  <c r="T68" i="8" s="1"/>
  <c r="S68" i="8" s="1"/>
  <c r="M66" i="8"/>
  <c r="Q66" i="8" s="1"/>
  <c r="M64" i="8"/>
  <c r="M62" i="8"/>
  <c r="P61" i="8" s="1"/>
  <c r="P60" i="8"/>
  <c r="M59" i="8"/>
  <c r="M58" i="8"/>
  <c r="T54" i="8"/>
  <c r="S54" i="8" s="1"/>
  <c r="T51" i="8"/>
  <c r="S51" i="8" s="1"/>
  <c r="M46" i="8"/>
  <c r="Q46" i="8" s="1"/>
  <c r="M43" i="8"/>
  <c r="M41" i="8"/>
  <c r="M39" i="8"/>
  <c r="M33" i="8"/>
  <c r="Q33" i="8" s="1"/>
  <c r="M31" i="8"/>
  <c r="M28" i="8"/>
  <c r="M27" i="8"/>
  <c r="M26" i="8"/>
  <c r="M25" i="8"/>
  <c r="M24" i="8"/>
  <c r="M23" i="8"/>
  <c r="M21" i="8"/>
  <c r="M20" i="8"/>
  <c r="M16" i="8"/>
  <c r="T16" i="8" s="1"/>
  <c r="S16" i="8" s="1"/>
  <c r="M15" i="8"/>
  <c r="M14" i="8"/>
  <c r="M12" i="8"/>
  <c r="M11" i="8"/>
  <c r="M10" i="8"/>
  <c r="M9" i="8"/>
  <c r="T14" i="8" l="1"/>
  <c r="S14" i="8" s="1"/>
  <c r="Q14" i="8"/>
  <c r="T23" i="8"/>
  <c r="S23" i="8" s="1"/>
  <c r="Q23" i="8"/>
  <c r="T39" i="8"/>
  <c r="S39" i="8" s="1"/>
  <c r="Q39" i="8"/>
  <c r="T41" i="8"/>
  <c r="S41" i="8" s="1"/>
  <c r="Q41" i="8"/>
  <c r="Q58" i="8"/>
  <c r="M125" i="8"/>
  <c r="T33" i="8"/>
  <c r="S33" i="8" s="1"/>
  <c r="T9" i="8"/>
  <c r="S9" i="8" s="1"/>
  <c r="Q9" i="8"/>
  <c r="T79" i="8"/>
  <c r="S79" i="8" s="1"/>
  <c r="P19" i="8"/>
  <c r="T19" i="8"/>
  <c r="S19" i="8" s="1"/>
  <c r="P21" i="8"/>
  <c r="T21" i="8"/>
  <c r="S21" i="8" s="1"/>
  <c r="P24" i="8"/>
  <c r="T24" i="8"/>
  <c r="S24" i="8" s="1"/>
  <c r="P26" i="8"/>
  <c r="T26" i="8"/>
  <c r="S26" i="8" s="1"/>
  <c r="P28" i="8"/>
  <c r="T28" i="8"/>
  <c r="S28" i="8" s="1"/>
  <c r="P30" i="8"/>
  <c r="T30" i="8"/>
  <c r="S30" i="8" s="1"/>
  <c r="P35" i="8"/>
  <c r="T35" i="8"/>
  <c r="S35" i="8" s="1"/>
  <c r="T43" i="8"/>
  <c r="S43" i="8" s="1"/>
  <c r="Q43" i="8"/>
  <c r="P48" i="8"/>
  <c r="T48" i="8"/>
  <c r="S48" i="8" s="1"/>
  <c r="P64" i="8"/>
  <c r="T64" i="8"/>
  <c r="S64" i="8" s="1"/>
  <c r="P11" i="8"/>
  <c r="T11" i="8"/>
  <c r="S11" i="8" s="1"/>
  <c r="P10" i="8"/>
  <c r="T10" i="8"/>
  <c r="S10" i="8" s="1"/>
  <c r="P12" i="8"/>
  <c r="T12" i="8"/>
  <c r="S12" i="8" s="1"/>
  <c r="P15" i="8"/>
  <c r="T15" i="8"/>
  <c r="S15" i="8" s="1"/>
  <c r="P18" i="8"/>
  <c r="T18" i="8"/>
  <c r="S18" i="8" s="1"/>
  <c r="P20" i="8"/>
  <c r="T20" i="8"/>
  <c r="S20" i="8" s="1"/>
  <c r="P25" i="8"/>
  <c r="T25" i="8"/>
  <c r="S25" i="8" s="1"/>
  <c r="P27" i="8"/>
  <c r="T27" i="8"/>
  <c r="S27" i="8" s="1"/>
  <c r="P29" i="8"/>
  <c r="T29" i="8"/>
  <c r="S29" i="8" s="1"/>
  <c r="P31" i="8"/>
  <c r="T31" i="8"/>
  <c r="S31" i="8" s="1"/>
  <c r="P34" i="8"/>
  <c r="T34" i="8"/>
  <c r="S34" i="8" s="1"/>
  <c r="T36" i="8"/>
  <c r="S36" i="8" s="1"/>
  <c r="T46" i="8"/>
  <c r="S46" i="8" s="1"/>
  <c r="T58" i="8"/>
  <c r="S58" i="8" s="1"/>
  <c r="P59" i="8"/>
  <c r="T59" i="8"/>
  <c r="S59" i="8" s="1"/>
  <c r="T62" i="8"/>
  <c r="S62" i="8" s="1"/>
  <c r="T66" i="8"/>
  <c r="S66" i="8" s="1"/>
  <c r="P85" i="8"/>
  <c r="T85" i="8"/>
  <c r="S85" i="8" s="1"/>
  <c r="P87" i="8"/>
  <c r="T87" i="8"/>
  <c r="S87" i="8" s="1"/>
  <c r="P16" i="8"/>
  <c r="C8" i="11"/>
  <c r="C10" i="11" s="1"/>
  <c r="P46" i="8"/>
  <c r="P58" i="8"/>
  <c r="P51" i="8"/>
  <c r="Q51" i="8"/>
  <c r="P66" i="8"/>
  <c r="Q77" i="8"/>
  <c r="P77" i="8"/>
  <c r="Q84" i="8"/>
  <c r="P84" i="8"/>
  <c r="P9" i="8"/>
  <c r="P14" i="8"/>
  <c r="P23" i="8"/>
  <c r="P69" i="8"/>
  <c r="P79" i="8"/>
  <c r="Q86" i="8"/>
  <c r="P86" i="8"/>
  <c r="P41" i="8"/>
  <c r="P43" i="8"/>
  <c r="P54" i="8"/>
  <c r="Q54" i="8"/>
  <c r="Q68" i="8"/>
  <c r="P68" i="8"/>
  <c r="Q78" i="8"/>
  <c r="P78" i="8"/>
  <c r="P33" i="8"/>
  <c r="P39" i="8"/>
  <c r="P75" i="8"/>
  <c r="P82" i="8"/>
  <c r="Q82" i="8"/>
  <c r="T125" i="8" l="1"/>
  <c r="S125" i="8" s="1"/>
  <c r="E7" i="11"/>
  <c r="E16" i="11" s="1"/>
  <c r="Q125" i="8"/>
  <c r="E10" i="11" l="1"/>
  <c r="F10" i="11"/>
  <c r="G7" i="11"/>
  <c r="D7" i="11"/>
  <c r="E21" i="11" l="1"/>
  <c r="I8" i="11"/>
  <c r="H8" i="11"/>
  <c r="D10" i="11"/>
  <c r="P125" i="8"/>
  <c r="H7" i="11" l="1"/>
  <c r="I7" i="11"/>
  <c r="I10" i="11" l="1"/>
  <c r="H10" i="11"/>
  <c r="I23" i="6" l="1"/>
  <c r="G23" i="6"/>
  <c r="F23" i="6"/>
  <c r="O80" i="1"/>
  <c r="E19" i="11" s="1"/>
  <c r="G8" i="11"/>
  <c r="G10" i="11" s="1"/>
</calcChain>
</file>

<file path=xl/comments1.xml><?xml version="1.0" encoding="utf-8"?>
<comments xmlns="http://schemas.openxmlformats.org/spreadsheetml/2006/main">
  <authors>
    <author>Autor</author>
  </authors>
  <commentList>
    <comment ref="C7" authorId="0" shapeId="0">
      <text>
        <r>
          <rPr>
            <b/>
            <sz val="8"/>
            <color indexed="81"/>
            <rFont val="Tahoma"/>
            <family val="2"/>
            <charset val="238"/>
          </rPr>
          <t>Autor:</t>
        </r>
        <r>
          <rPr>
            <sz val="8"/>
            <color indexed="81"/>
            <rFont val="Tahoma"/>
            <family val="2"/>
            <charset val="238"/>
          </rPr>
          <t xml:space="preserve">
44.293,75</t>
        </r>
      </text>
    </comment>
    <comment ref="C8" authorId="0" shapeId="0">
      <text>
        <r>
          <rPr>
            <b/>
            <sz val="8"/>
            <color indexed="81"/>
            <rFont val="Tahoma"/>
            <family val="2"/>
            <charset val="238"/>
          </rPr>
          <t>Autor:</t>
        </r>
        <r>
          <rPr>
            <sz val="8"/>
            <color indexed="81"/>
            <rFont val="Tahoma"/>
            <family val="2"/>
            <charset val="238"/>
          </rPr>
          <t xml:space="preserve">
397500</t>
        </r>
      </text>
    </comment>
  </commentList>
</comments>
</file>

<file path=xl/sharedStrings.xml><?xml version="1.0" encoding="utf-8"?>
<sst xmlns="http://schemas.openxmlformats.org/spreadsheetml/2006/main" count="1355" uniqueCount="773">
  <si>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</si>
  <si>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</si>
  <si>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</si>
  <si>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</si>
  <si>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</si>
  <si>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</si>
  <si>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</si>
  <si>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</si>
  <si>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</si>
  <si>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</si>
  <si>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</si>
  <si>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</si>
  <si>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</si>
  <si>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</si>
  <si>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</si>
  <si>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</si>
  <si>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</si>
  <si>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</si>
  <si>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</si>
  <si>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</si>
  <si>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</si>
  <si>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</si>
  <si>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</si>
  <si>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</si>
  <si>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</si>
  <si>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</si>
  <si>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</si>
  <si>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</si>
  <si>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</si>
  <si>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</si>
  <si>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</si>
  <si>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</si>
  <si>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</si>
  <si>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</si>
  <si>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</si>
  <si>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</si>
  <si>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</si>
  <si>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</si>
  <si>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</si>
  <si>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</si>
  <si>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</si>
  <si>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</si>
  <si>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</si>
  <si>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</si>
  <si>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</si>
  <si>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</si>
  <si>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</si>
  <si>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</si>
  <si>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</si>
  <si>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</si>
  <si>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</si>
  <si>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</si>
  <si>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</si>
  <si>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</si>
  <si>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</si>
  <si>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</si>
  <si>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</si>
  <si>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</si>
  <si>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</si>
  <si>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</si>
  <si>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</si>
  <si>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</si>
  <si>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</si>
  <si>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</si>
  <si>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</si>
  <si>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</si>
  <si>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</si>
  <si>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</si>
  <si>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</si>
  <si>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</si>
  <si>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</si>
  <si>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</si>
  <si>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</si>
  <si>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</si>
  <si>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</si>
  <si>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Galerie 4 -  p.o. KK</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</si>
  <si>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</si>
  <si>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</si>
  <si>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</si>
  <si>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</si>
  <si>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</si>
  <si>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</si>
  <si>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</si>
  <si>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</si>
  <si>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</si>
  <si>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</si>
  <si>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</si>
  <si>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</si>
  <si>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</si>
  <si>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</si>
  <si>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</si>
  <si>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</si>
  <si>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</si>
  <si>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</si>
  <si>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</si>
  <si>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</si>
  <si>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</si>
  <si>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</si>
  <si>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</si>
  <si>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rgb="FFFF0000"/>
        <rFont val="Calibri"/>
        <family val="2"/>
        <charset val="238"/>
        <scheme val="minor"/>
      </rPr>
      <t>* běží daňové řízení</t>
    </r>
    <r>
      <rPr>
        <sz val="11"/>
        <rFont val="Calibri"/>
        <family val="2"/>
        <charset val="238"/>
        <scheme val="minor"/>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</si>
  <si>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</si>
  <si>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</si>
  <si>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</si>
  <si>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</si>
  <si>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</si>
  <si>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</si>
  <si>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</si>
  <si>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</si>
  <si>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</si>
  <si>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</si>
  <si>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</si>
  <si>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</si>
  <si>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</si>
  <si>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</si>
  <si>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</si>
  <si>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</si>
  <si>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</si>
  <si>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</si>
  <si>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</si>
  <si>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</si>
  <si>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</si>
  <si>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</si>
  <si>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</si>
  <si>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</si>
  <si>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</si>
  <si>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</si>
  <si>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</si>
  <si>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Název a registrační číslo projektu</t>
  </si>
  <si>
    <t>Období realizace projektu</t>
  </si>
  <si>
    <t>Specifikace finančního postihu</t>
  </si>
  <si>
    <t>ÚRR 
odvod za porušení rozp. kázně</t>
  </si>
  <si>
    <t>FÚ 
odvod za porušení rozp. kázně</t>
  </si>
  <si>
    <t>Operační program</t>
  </si>
  <si>
    <t>ÚRR
neproplacení dotace</t>
  </si>
  <si>
    <t>Příjemce dotace/ garant projektu</t>
  </si>
  <si>
    <t>FÚ
penále</t>
  </si>
  <si>
    <t>OPLZZ</t>
  </si>
  <si>
    <t>1.6.2012-31.5.2015</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</si>
  <si>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</si>
  <si>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</si>
  <si>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</si>
  <si>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</si>
  <si>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</si>
  <si>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</si>
  <si>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</si>
  <si>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</si>
  <si>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</si>
  <si>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</si>
  <si>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</si>
  <si>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</si>
  <si>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</si>
  <si>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</si>
  <si>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</si>
  <si>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</si>
  <si>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</si>
  <si>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</si>
  <si>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</si>
  <si>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</si>
  <si>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</si>
  <si>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</si>
  <si>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</si>
  <si>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</si>
  <si>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</si>
  <si>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</si>
  <si>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</si>
  <si>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</si>
  <si>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</si>
  <si>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</si>
  <si>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</si>
  <si>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</si>
  <si>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</si>
  <si>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</si>
  <si>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</si>
  <si>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</si>
  <si>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</si>
  <si>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</si>
  <si>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</si>
  <si>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</si>
  <si>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</si>
  <si>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</si>
  <si>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</si>
  <si>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</si>
  <si>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</si>
  <si>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</si>
  <si>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</si>
  <si>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</si>
  <si>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</si>
  <si>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</si>
  <si>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</si>
  <si>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</si>
  <si>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</si>
  <si>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</si>
  <si>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</si>
  <si>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</si>
  <si>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</si>
  <si>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</si>
  <si>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</si>
  <si>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</si>
  <si>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</si>
  <si>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</si>
  <si>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</si>
  <si>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</si>
  <si>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</si>
  <si>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</si>
  <si>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</si>
  <si>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</si>
  <si>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</si>
  <si>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</si>
  <si>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</si>
  <si>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</si>
  <si>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</si>
  <si>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</si>
  <si>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</si>
  <si>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</si>
  <si>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</si>
  <si>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</si>
  <si>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</si>
  <si>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</si>
  <si>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</si>
  <si>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</si>
  <si>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</si>
  <si>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</si>
  <si>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</si>
  <si>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</si>
  <si>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</si>
  <si>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</si>
  <si>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</si>
  <si>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</si>
  <si>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</si>
  <si>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</si>
  <si>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</si>
  <si>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</si>
  <si>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</si>
  <si>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</si>
  <si>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</si>
  <si>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</si>
  <si>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</si>
  <si>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</si>
  <si>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</si>
  <si>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</si>
  <si>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</si>
  <si>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</si>
  <si>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</si>
  <si>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</si>
  <si>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</si>
  <si>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</si>
  <si>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</si>
  <si>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</si>
  <si>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</si>
  <si>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</si>
  <si>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</si>
  <si>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</si>
  <si>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</si>
  <si>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</si>
  <si>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</si>
  <si>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</si>
  <si>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</si>
  <si>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v akčním plánu není člen RKK stanoven</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</si>
  <si>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</si>
  <si>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</si>
  <si>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</si>
  <si>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</si>
  <si>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</si>
  <si>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</si>
  <si>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</si>
  <si>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</si>
  <si>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</si>
  <si>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</si>
  <si>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</si>
  <si>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</si>
  <si>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</si>
  <si>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</si>
  <si>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</si>
  <si>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</si>
  <si>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</si>
  <si>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</si>
  <si>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</si>
  <si>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</si>
  <si>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</si>
  <si>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</si>
  <si>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</si>
  <si>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</si>
  <si>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</si>
  <si>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</si>
  <si>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</si>
  <si>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</si>
  <si>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</si>
  <si>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</si>
  <si>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</si>
  <si>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</si>
  <si>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</si>
  <si>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</si>
  <si>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</si>
  <si>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</si>
  <si>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</si>
  <si>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</si>
  <si>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</si>
  <si>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</si>
  <si>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Pořadové číslo</t>
  </si>
  <si>
    <t>maximální možný očekávaný finanční postih</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</si>
  <si>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</si>
  <si>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</si>
  <si>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</si>
  <si>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</si>
  <si>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21.1.2014-16.12.2015 (odstoupeno od smlouvy)</t>
  </si>
  <si>
    <r>
      <t xml:space="preserve">porušení zákazu diskriminace - požadavek na dvoujádrový procesor a frekvenci procesorů - </t>
    </r>
    <r>
      <rPr>
        <sz val="11"/>
        <rFont val="Calibri"/>
        <family val="2"/>
        <charset val="238"/>
        <scheme val="minor"/>
      </rPr>
      <t>finanční úřad zjištění nepotvrdil;</t>
    </r>
    <r>
      <rPr>
        <sz val="11"/>
        <color theme="1"/>
        <rFont val="Calibri"/>
        <family val="2"/>
        <charset val="238"/>
        <scheme val="minor"/>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</si>
  <si>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</si>
  <si>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</si>
  <si>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</si>
  <si>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</si>
  <si>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</si>
  <si>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</si>
  <si>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</si>
  <si>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</si>
  <si>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</si>
  <si>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</si>
  <si>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</si>
  <si>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</si>
  <si>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</si>
  <si>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</si>
  <si>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</si>
  <si>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</si>
  <si>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</si>
  <si>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</si>
  <si>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</si>
  <si>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</si>
  <si>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</si>
  <si>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</si>
  <si>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</si>
  <si>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</si>
  <si>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</si>
  <si>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</si>
  <si>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</si>
  <si>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</si>
  <si>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</si>
  <si>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</si>
  <si>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</si>
  <si>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</si>
  <si>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</si>
  <si>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</si>
  <si>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</si>
  <si>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</si>
  <si>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</si>
  <si>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</si>
  <si>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</si>
  <si>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</si>
  <si>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</si>
  <si>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</si>
  <si>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</si>
  <si>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</si>
  <si>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</si>
  <si>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</si>
  <si>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</si>
  <si>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</si>
  <si>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</si>
  <si>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</si>
  <si>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Vyčíslení úspěchů obrany</t>
  </si>
  <si>
    <t>v %</t>
  </si>
  <si>
    <t>sl. 16 (sl.17/sl.10)</t>
  </si>
  <si>
    <t>sl. 17 (sl.11-sl.10)</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</si>
  <si>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</si>
  <si>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</si>
  <si>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chybné přihlášení zaměstnanců k účasti na sociálním pojištění, chybné vyplnění údajů na oznámení o nástupu do zaměstnání, nesprávné stanovení vyměřovacího základu pro odvod pojistného</t>
  </si>
  <si>
    <t>Zvýšení akceschopnosti zdravotnické záchranné služby Karlovarského kraje 
CZ.1.06/3.4.00/23.0929</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</si>
  <si>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</si>
  <si>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</si>
  <si>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</si>
  <si>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</si>
  <si>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</si>
  <si>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</si>
  <si>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</si>
  <si>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</si>
  <si>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</si>
  <si>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</si>
  <si>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</si>
  <si>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xx</t>
  </si>
  <si>
    <t>1.9.2013-31.10.2014</t>
  </si>
  <si>
    <t>10.1.2013-31.12.2014</t>
  </si>
  <si>
    <t>Cíl 3 ČR - Sasko</t>
  </si>
  <si>
    <t>kurzová ztráta</t>
  </si>
  <si>
    <t>Výdaje v rámci technické pomoci na činnost KK jako regionálního subjektu (Cíl 3 Sasko 2007 - 2013)</t>
  </si>
  <si>
    <t xml:space="preserve">19.12.2007-31.12.2015 </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</si>
  <si>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</si>
  <si>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</si>
  <si>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</si>
  <si>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</si>
  <si>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</si>
  <si>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</si>
  <si>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</si>
  <si>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t>2011 - 31.12.2013</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</si>
  <si>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</si>
  <si>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</si>
  <si>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</si>
  <si>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</si>
  <si>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</si>
  <si>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</si>
  <si>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</si>
  <si>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</si>
  <si>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</si>
  <si>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</si>
  <si>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</si>
  <si>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</si>
  <si>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</si>
  <si>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</si>
  <si>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</si>
  <si>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</si>
  <si>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</si>
  <si>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</si>
  <si>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</si>
  <si>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</si>
  <si>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</si>
  <si>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</si>
  <si>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</si>
  <si>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</si>
  <si>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</si>
  <si>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</si>
  <si>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</si>
  <si>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</si>
  <si>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</si>
  <si>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</si>
  <si>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</si>
  <si>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</si>
  <si>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</si>
  <si>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</si>
  <si>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Pochybení v 9 VZ, kde zadavatel nedodržel základní pravidla zadávání VZ - požadavek na prokázání zkušeností předložením údajů o 1 zakázce (diskriminační kritérium), zkrácení lhůty pro podání nabídek, rozeslání hromadných e-mailů, změna zadávacích podmínek, umělé dělení zakázek - finanční oprava od 2 % - 25 %.</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</si>
  <si>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</si>
  <si>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</si>
  <si>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</si>
  <si>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</si>
  <si>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</si>
  <si>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</si>
  <si>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</si>
  <si>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</si>
  <si>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</si>
  <si>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</si>
  <si>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</si>
  <si>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</si>
  <si>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</si>
  <si>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</si>
  <si>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</si>
  <si>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</si>
  <si>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</si>
  <si>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</si>
  <si>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</si>
  <si>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</si>
  <si>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</si>
  <si>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</si>
  <si>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</si>
  <si>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</si>
  <si>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</si>
  <si>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</si>
  <si>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</si>
  <si>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</si>
  <si>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</si>
  <si>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</si>
  <si>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</si>
  <si>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</si>
  <si>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</si>
  <si>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</si>
  <si>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</si>
  <si>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</si>
  <si>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</si>
  <si>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</si>
  <si>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</si>
  <si>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</si>
  <si>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</si>
  <si>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</si>
  <si>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</si>
  <si>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</si>
  <si>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</si>
  <si>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</si>
  <si>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</si>
  <si>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</si>
  <si>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</si>
  <si>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</si>
  <si>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</si>
  <si>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</si>
  <si>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</si>
  <si>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</si>
  <si>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</si>
  <si>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</si>
  <si>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</si>
  <si>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</si>
  <si>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</si>
  <si>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</si>
  <si>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</si>
  <si>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</si>
  <si>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</si>
  <si>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</si>
  <si>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</si>
  <si>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</si>
  <si>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</si>
  <si>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</si>
  <si>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</si>
  <si>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xxx</t>
  </si>
  <si>
    <r>
      <rPr>
        <b/>
        <sz val="22"/>
        <rFont val="Calibri"/>
        <family val="2"/>
        <charset val="238"/>
        <scheme val="minor"/>
      </rPr>
      <t>Přehled</t>
    </r>
    <r>
      <rPr>
        <b/>
        <sz val="22"/>
        <color theme="1"/>
        <rFont val="Calibri"/>
        <family val="2"/>
        <charset val="238"/>
        <scheme val="minor"/>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</si>
  <si>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</si>
  <si>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t>SFŽP</t>
  </si>
  <si>
    <t>nevedení u všech prvotních účetních záznamů oddělené účtování od svého vlastního účetnictví</t>
  </si>
  <si>
    <r>
      <rPr>
        <b/>
        <sz val="22"/>
        <rFont val="Calibri"/>
        <family val="2"/>
        <charset val="238"/>
      </rPr>
      <t>Přehled</t>
    </r>
    <r>
      <rPr>
        <b/>
        <sz val="22"/>
        <color indexed="8"/>
        <rFont val="Calibri"/>
        <family val="2"/>
        <charset val="238"/>
      </rPr>
      <t xml:space="preserve"> finančních postihů u projektů financovaných z prostředků EU včetně jiných zdrojů - příspěvkové organizace a KKN a.s.</t>
    </r>
  </si>
  <si>
    <r>
      <t xml:space="preserve">30.7.2014 ÚRR zahájil daňové řízení, 19.8.2014 zasláno na ÚRR podání ve věci daňového řízení; 
</t>
    </r>
    <r>
      <rPr>
        <sz val="11"/>
        <rFont val="Calibri"/>
        <family val="2"/>
        <charset val="238"/>
      </rPr>
      <t xml:space="preserve">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</si>
  <si>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r>
      <t xml:space="preserve">rozhodnutí o pokutě z 4.4.2012; pokutu ÚOHS uhradil ředitel školy - rozhodnutí škodní komise ze dne 21.5.2012; datum úhrady 20.6.2012
</t>
    </r>
    <r>
      <rPr>
        <b/>
        <sz val="11"/>
        <color indexed="8"/>
        <rFont val="Calibri"/>
        <family val="2"/>
        <charset val="238"/>
      </rPr>
      <t>KONEČNÝ STAV - ULOŽENÁ POKUTA JE DEFINITIVNÍ</t>
    </r>
  </si>
  <si>
    <r>
      <t xml:space="preserve">rozhodnutí o pokutě z 10.6.2014; KKN a.s. rozklad nepodávala, KKN pokutu uhradila
</t>
    </r>
    <r>
      <rPr>
        <b/>
        <sz val="11"/>
        <color indexed="8"/>
        <rFont val="Calibri"/>
        <family val="2"/>
        <charset val="238"/>
      </rPr>
      <t>KONEČNÝ STAV - ULOŽENÁ POKUTA JE DEFINITIVNÍ</t>
    </r>
  </si>
  <si>
    <r>
      <t xml:space="preserve">rozhodnutí o pokutě z 13.1.2014; KKN a.s. pokutu uhradila
</t>
    </r>
    <r>
      <rPr>
        <b/>
        <sz val="11"/>
        <color indexed="8"/>
        <rFont val="Calibri"/>
        <family val="2"/>
        <charset val="238"/>
      </rPr>
      <t>KONEČNÝ STAV - ULOŽENÁ POKUTA JE DEFINITIVNÍ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</si>
  <si>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charset val="238"/>
      </rPr>
      <t>KONEČNÝ STAV - ŠETŘENÍ ÚOHS BYLO BEZDŮVODNÉ</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</si>
  <si>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indexed="8"/>
        <rFont val="Calibri"/>
        <family val="2"/>
        <charset val="238"/>
      </rPr>
      <t>PŘÍPRAVA NÁVRHU NA SPOR Z VEŘEJNOPRÁVNÍ SMLOUVY PRO PENĚŽITÉ PLNĚNÍ</t>
    </r>
  </si>
  <si>
    <r>
      <t xml:space="preserve">6.10.2015 zastaveno správní řízení ÚOHS - nebyly zjištěny důvody pro uložení sankce
</t>
    </r>
    <r>
      <rPr>
        <b/>
        <sz val="11"/>
        <color indexed="8"/>
        <rFont val="Calibri"/>
        <family val="2"/>
        <charset val="238"/>
      </rPr>
      <t>KONEČNÝ STAV - ŠETŘENÍ ÚOHS BYLO BEZDŮVODNÉ</t>
    </r>
  </si>
  <si>
    <r>
      <t xml:space="preserve">FÚ odvod - datum úhrady 7/2013, FÚ penále - datum úhrady 7/2013, FÚ úrok z posečkání za odvod a penále - datum úhrady 9/2013, FÚ odvod - doplatek - datum úhrady 8/2013
</t>
    </r>
    <r>
      <rPr>
        <b/>
        <sz val="11"/>
        <color indexed="8"/>
        <rFont val="Calibri"/>
        <family val="2"/>
        <charset val="238"/>
      </rPr>
      <t xml:space="preserve">KONEČNÝ STAV - PROTI KRÁCENÍ NEJSOU JIŽ ŽÁDNÉ MOŽNOSTI OBRANY
</t>
    </r>
    <r>
      <rPr>
        <sz val="11"/>
        <color indexed="8"/>
        <rFont val="Calibri"/>
        <family val="2"/>
        <charset val="238"/>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indexed="8"/>
        <rFont val="Calibri"/>
        <family val="2"/>
        <charset val="238"/>
      </rPr>
      <t>PROBÍHAJÍ KONZULTACE MEZI ŘEDITELEM ŠKOLY A PRÁVNÍ KANCELÁŘÍ O ZAHÁJENÍ OBČANSKOPRÁVNÍHO SPORU</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</si>
  <si>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charset val="238"/>
      </rPr>
      <t>KONEČNÝ STAV - BEZ ZJIŠTĚNÍ</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</si>
  <si>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b/>
        <sz val="11"/>
        <color indexed="8"/>
        <rFont val="Calibri"/>
        <family val="2"/>
        <charset val="238"/>
      </rPr>
      <t>KONEČNÝ STAV - VZHLEDEM K CHARAKTERU POCHYBENÍ ROZHODLA RKK O NEUPLATNĚNÍ OBRANY</t>
    </r>
  </si>
  <si>
    <r>
      <t xml:space="preserve">dne 1.9.2016 doručena žádost o zaslání dokumentace k VZ 8, nejpozději do dne 8.9.2016;
23.9.2016 - ÚOHS neshledal důvody pro zahájení řízení
</t>
    </r>
    <r>
      <rPr>
        <b/>
        <sz val="11"/>
        <color indexed="8"/>
        <rFont val="Calibri"/>
        <family val="2"/>
        <charset val="238"/>
      </rPr>
      <t>KONEČNÝ STAV - ŠETŘENÍ ÚOHS BYLO BEZDŮVODNÉ</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</si>
  <si>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indexed="8"/>
        <rFont val="Calibri"/>
        <family val="2"/>
        <charset val="238"/>
      </rPr>
      <t>KONEČNÝ STAV - PROTI KRÁCENÍ JIŽ NENÍ PŘÍPUSNÁ DALŠÍ OBRANA, ODBOR KULTURY PŘIPRAVUJE VYÚČTOVÁNÍ PROJEKTU PRO RKK A ZKK</t>
    </r>
  </si>
  <si>
    <r>
      <t xml:space="preserve">Informace o projektu a udělené sankci byly předány pracovní skupině pro řešení finančních postihů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charset val="238"/>
      </rPr>
      <t>KONEČNÝ STAV - PROTI KRÁCENÍ JIŽ NENÍ PŘÍPUSTNÁ DALŠÍ OBRANA. VYÚČTOVÁNÍ PROJEKTU PROVEDENO MATERIÁLY č. RK 312/03/14 ze dne 24. 3. 2014 a v ZKK usnesením č. ZK 121/04/14 ze dne 24. 4. 2014</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</si>
  <si>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</si>
  <si>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</si>
  <si>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</si>
  <si>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Zateplení obvodového pláště budovy a výměna části oken budovy Domova pro seniory v Lázních Kynžvart, příspěvkové organizace</t>
  </si>
  <si>
    <t>OPŽP</t>
  </si>
  <si>
    <t>výzva</t>
  </si>
  <si>
    <t>Domov pro seniory v Lázních Kynžvart, p.o.</t>
  </si>
  <si>
    <t>Integrovaná střední škola Cheb, p.o.</t>
  </si>
  <si>
    <t>Zateplení a výměna zdroje tepla čp. 119, ISŠ Cheb</t>
  </si>
  <si>
    <t>výzva k vrácení prostředků za překročení délky realizace projektu o 18 dní, neboť kolaudační souhlas byl vydán až dne 18.6.2014.
Částka odpovídá 1% z dotace poskytnuté MŽP</t>
  </si>
  <si>
    <t>výzva k vrácení prostředků za překročení délky realizace projektu o 13 dní, neboť kolaudační souhlas byl vydán až dne 13.1.2014.
Částka odpovídá 1% z dotace poskytnuté MŽP</t>
  </si>
  <si>
    <t>OPTP</t>
  </si>
  <si>
    <t>2015-2017</t>
  </si>
  <si>
    <t>KARP</t>
  </si>
  <si>
    <t>nebyla naplněna podmínka adekvátního nároku dovolené zohledňující zapojení zaměstnance do realizace projektu</t>
  </si>
  <si>
    <t>MŽP
odvod za porušení rozpočtové kázně</t>
  </si>
  <si>
    <t>ve stanoveném termínu nedošlo k vyhlášení Evropsky významných lokalit za zvláště chráněná území</t>
  </si>
  <si>
    <t>Podpora činnosti Regionální stálé konference Karlovarského kraje 2015-2017
reg.č.:CZ.08.1.125/0.0/0.0/15_003/0000069</t>
  </si>
  <si>
    <t>Nestůj a pojď II.
CZ.03.1.49/0.0/0.0/15_116/0001769</t>
  </si>
  <si>
    <t>region</t>
  </si>
  <si>
    <t>Operační program Zaměstnanost</t>
  </si>
  <si>
    <t>za pronájem prostor pro potřeby projektu byla nárokována vyšší částka, než na jakou byla faktura vystavena</t>
  </si>
  <si>
    <t>Clara III: Rozvoj společné partnerské spolupráce veřejné správy v česko-saském regionu</t>
  </si>
  <si>
    <t>Cíl 2 ČR - Sasko</t>
  </si>
  <si>
    <t>fa č. 16/2016 - neuznatelný výdaj - výstupem je dokument, jehož obsah tvoří převážně kompilace dostupných informací z programové dokumentace</t>
  </si>
  <si>
    <t>1.10.2016-30.9.2019</t>
  </si>
  <si>
    <t>Ing. Josef Janů</t>
  </si>
  <si>
    <t>1.5.2016 - 31.10.2018</t>
  </si>
  <si>
    <t xml:space="preserve">VZ "Realizace stavby "Centralizace lékařské péče v nemocnici v Karlových Varech" </t>
  </si>
  <si>
    <t>porušení zásady transparentnosti § 6 ZVZ - požadavek na dispozici s obalovnou - 10 % z VZ</t>
  </si>
  <si>
    <t>porušení zásady transparentnosti § 6 ZVZ - požadavek na dispozici s obalovnou - 5 % Z VZ</t>
  </si>
  <si>
    <t>rekonstrukce analytické laboratoře - diky  havarijnímu stavu staré budovy Střední uměleckoprůmyslové školy K.Vary nelze v době udržitelnosti projektu laboratoř  využívat</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</si>
  <si>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</si>
  <si>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Atlas zajímavostí v Karlovarském kraji 
CZ.04.1.05/4.132.1/1795
v rámci grantového schématu
Podpora místních a regionálních služeb cestovního ruchu v KK pro veřejné subjekty
CZ.04.1.05/4.132.1</t>
  </si>
  <si>
    <t xml:space="preserve">ÚRR 
penále </t>
  </si>
  <si>
    <r>
      <t xml:space="preserve">datum úhrady  2/2013
Jedná se o konečnou výši finančního postihu dle aktuálně známých a předložených informací pracovní skupině.
</t>
    </r>
    <r>
      <rPr>
        <b/>
        <sz val="11"/>
        <rFont val="Calibri"/>
        <family val="2"/>
        <charset val="238"/>
        <scheme val="minor"/>
      </rPr>
      <t>V současné době již další kroky obrany nebudou uplatňovány.</t>
    </r>
    <r>
      <rPr>
        <sz val="11"/>
        <rFont val="Calibri"/>
        <family val="2"/>
        <charset val="238"/>
        <scheme val="minor"/>
      </rPr>
      <t xml:space="preserve">
</t>
    </r>
    <r>
      <rPr>
        <b/>
        <sz val="11"/>
        <rFont val="Calibri"/>
        <family val="2"/>
        <charset val="238"/>
        <scheme val="minor"/>
      </rPr>
      <t>KONEČNÝ STAV</t>
    </r>
  </si>
  <si>
    <r>
      <t xml:space="preserve">rozhodnutím z 29.7.2013 bylo penále prominuto v plné výši
</t>
    </r>
    <r>
      <rPr>
        <b/>
        <sz val="11"/>
        <rFont val="Calibri"/>
        <family val="2"/>
        <charset val="238"/>
        <scheme val="minor"/>
      </rPr>
      <t>KONEČNÝ STAV - POSTIH ZRUŠEN</t>
    </r>
  </si>
  <si>
    <r>
      <t xml:space="preserve">datum úhrady  3/2013
</t>
    </r>
    <r>
      <rPr>
        <b/>
        <sz val="11"/>
        <rFont val="Calibri"/>
        <family val="2"/>
        <charset val="238"/>
        <scheme val="minor"/>
      </rPr>
      <t>KONEČNÝ STAV - ÚROK Z POSEČKÁNÍ UHRAZEN</t>
    </r>
  </si>
  <si>
    <r>
      <t xml:space="preserve">17.3.2014 oznámení o zahájení daňového řízení, 22.4.2014 vyjádření ve věci daňového řízení, 16.9.2014 PV ve výši 81.346.508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1"/>
        <rFont val="Calibri"/>
        <family val="2"/>
        <charset val="238"/>
        <scheme val="minor"/>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</si>
  <si>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</si>
  <si>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r>
      <t xml:space="preserve">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 Kč; 8.11.2016 FÚ vyrozumění o postoupení na Gener.fin.ředitelství; 12.9.2017 Rozhodnutí o prominutí daně - promíjí se odvod ve výši 8.505,- Kč; dne 7.11.2017 FÚ Rozhodnutí o přeplatku ve výši 8.50 Kč; dne 13.11.2017 FÚ vrátil prominutý odvod ve výši 8.505 Kč; škoda ve výši 1.501 Kč byla řešena jako škodní případ - nebude vymáháno
</t>
    </r>
    <r>
      <rPr>
        <b/>
        <sz val="11"/>
        <rFont val="Calibri"/>
        <family val="2"/>
        <charset val="238"/>
        <scheme val="minor"/>
      </rPr>
      <t xml:space="preserve">KONEČNÝ STAV - ŠKODA NEBUDE VYMÁHÁNA </t>
    </r>
  </si>
  <si>
    <r>
      <t xml:space="preserve">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 12.9.2017 Rozhodnutí o prominutí daně - penále ve výši 1.501 Kč a 8.505 Kč se promíjí; dne 7.11.2017 FÚ Rozhodnutí o přeplatku celkem ve výši 10.006 Kč; dne 13.11.2017 FÚ vrátil prominuté penále celkem ve výši 10.006 Kč
</t>
    </r>
    <r>
      <rPr>
        <b/>
        <sz val="11"/>
        <rFont val="Calibri"/>
        <family val="2"/>
        <charset val="238"/>
        <scheme val="minor"/>
      </rPr>
      <t>KONEČNÝ STAV - PENÁLE VRÁCENO V PLNÉ VÝŠI</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</si>
  <si>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 Kč; 8.11.2016 FÚ vyrozumění o postoupení na Gener.fin.ředitelství; 12.9.2017 Rozhodnutí o prominutí daně - nepromíjí se odvod ve výši 11.771 Kč; ve výši 2.078 Kč - nebyla podávána žádost o prominutí z důvodu hospodárnosti; částka ve výši 13.849 Kč byla řešena jako škodní případ - nebude vymáháno
</t>
    </r>
    <r>
      <rPr>
        <b/>
        <sz val="11"/>
        <rFont val="Calibri"/>
        <family val="2"/>
        <charset val="238"/>
        <scheme val="minor"/>
      </rPr>
      <t>KONEČNÝ STAV - ŠKODA NEBUDE VYMÁHÁNA</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</si>
  <si>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2.078,- Kč a 9.830,- Kč z částky 11.771,- Kč; dne 7.11.2017 FÚ Rozhodnutí o přeplatku celkem ve výši 11.908,- Kč; dne 13.11.2017 FÚ vrátil prominuté penále ve výši 11.908,- Kč, částka ve výši 1.941,- Kč byla řešena jako škodní případ - nebude vymáháno
</t>
    </r>
    <r>
      <rPr>
        <b/>
        <sz val="11"/>
        <rFont val="Calibri"/>
        <family val="2"/>
        <charset val="238"/>
        <scheme val="minor"/>
      </rPr>
      <t xml:space="preserve">KONEČNÝ STAV - ŠKODA NEBUDE VYMÁHÁNA
</t>
    </r>
  </si>
  <si>
    <r>
      <t xml:space="preserve">datum úhrady 5/2012
</t>
    </r>
    <r>
      <rPr>
        <b/>
        <sz val="11"/>
        <rFont val="Calibri"/>
        <family val="2"/>
        <charset val="238"/>
        <scheme val="minor"/>
      </rPr>
      <t>KONEČNÝ STAV - ODVOD UHRAZEN</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</si>
  <si>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12.9.2017 Rozhodnutí o prominutí daně - nepromíjí se odvod ve výši 12.746 Kč, ve výši 2.250  Kč se nepodávala žádost o prominutí z důvodu hospodárnosti, částka ve výši 14.996 Kč byla řešena jako škodní případ - nebude vymáhána
</t>
    </r>
    <r>
      <rPr>
        <b/>
        <sz val="11"/>
        <rFont val="Calibri"/>
        <family val="2"/>
        <charset val="238"/>
        <scheme val="minor"/>
      </rPr>
      <t>MŠMT ŘEŠÍ S FINANČNÍM ÚŘADEM (částku ve výši 597.901,60 Kč); 
ČÁSTKA VE VÝŠI 14.996 Kč NEBUDE VYMÁHANA</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</si>
  <si>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2.250 Kč a 10.656  Kč z částky 12.746 Kč; dne 7.11.2017 FÚ Rozhodnutí o přeplatku celkem ve výši 12.906 Kč; dne 13.11.2017 FÚ vrátil prominuté penále ve výši 12.906  Kč, částka ve výši 2.090 Kč byla řešena jako škodní případ - nebude vymáháno
</t>
    </r>
    <r>
      <rPr>
        <b/>
        <sz val="11"/>
        <rFont val="Calibri"/>
        <family val="2"/>
        <charset val="238"/>
        <scheme val="minor"/>
      </rPr>
      <t>KONEČNÝ STAV - ŠKODA NEBUDE VYMÁHÁNA</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</si>
  <si>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1"/>
        <rFont val="Calibri"/>
        <family val="2"/>
        <charset val="238"/>
        <scheme val="minor"/>
      </rPr>
      <t>ODVOLÁNÍ PROTI PV</t>
    </r>
  </si>
  <si>
    <r>
      <t xml:space="preserve">dne 5.12.2017 KK podal podnět na ÚOHS, správní poplatek ve výši 10.000 Kč uhrazen dne 22.11.2017; dne 4.1.2018 z ÚOHS - Oznámení o výsledku šetření podnětu - nezahájí správní řízení
</t>
    </r>
    <r>
      <rPr>
        <b/>
        <sz val="11"/>
        <rFont val="Calibri"/>
        <family val="2"/>
        <charset val="238"/>
        <scheme val="minor"/>
      </rPr>
      <t>NEBUDE ZAHÁJENO SPRÁVNÍ ŘÍZENÍ</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</si>
  <si>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1"/>
        <rFont val="Calibri"/>
        <family val="2"/>
        <charset val="238"/>
        <scheme val="minor"/>
      </rPr>
      <t>ODVOLÁNÍ PROTI PV</t>
    </r>
  </si>
  <si>
    <r>
      <t xml:space="preserve">dne 5.12.2017 KK podal podnět na ÚOHS, správní poplatek ve výši 10 tis. Kč uhrazen dne 22.11.2017; dne 4.1.2018 z ÚOHS - Oznámení o výsledku šetření podnětu - nezahájí správní řízení
</t>
    </r>
    <r>
      <rPr>
        <b/>
        <sz val="11"/>
        <rFont val="Calibri"/>
        <family val="2"/>
        <charset val="238"/>
        <scheme val="minor"/>
      </rPr>
      <t>NEBUDE ZAHÁJENO SPRÁVNÍ ŘÍZENÍ</t>
    </r>
  </si>
  <si>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penále ve výši 33.000,- Kč dne 18.5.2017
</t>
    </r>
    <r>
      <rPr>
        <b/>
        <sz val="11"/>
        <rFont val="Calibri"/>
        <family val="2"/>
        <charset val="238"/>
        <scheme val="minor"/>
      </rPr>
      <t>ŠKODNÍ PŘÍPAD - UKONČEN (škoda nebude vymáhána)</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</si>
  <si>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1"/>
        <rFont val="Calibri"/>
        <family val="2"/>
        <charset val="238"/>
        <scheme val="minor"/>
      </rPr>
      <t>KONEČNÝ STAV - ODVOD A PENÁLE UHRAZENO, PROMINUTÍ ZAMÍTNUTO</t>
    </r>
  </si>
  <si>
    <r>
      <t xml:space="preserve">28.7.2016 MV předalo podnět na ÚOHS, 8.8.2016 ÚOHS žádost o zaslání dokumentace, 10.8.2016 odeslána na ÚOHS dokumentace, 18.8.2016 sdělení ÚOHS, že se nebude podnětem zabývat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</si>
  <si>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27.11.2015 odeslána dokumentace na ÚOHS; 16.12.2015 Výsledek šetření ÚOHS - neshledal důvody pro zahájení správního řízení
</t>
    </r>
    <r>
      <rPr>
        <b/>
        <sz val="11"/>
        <rFont val="Calibri"/>
        <family val="2"/>
        <charset val="238"/>
        <scheme val="minor"/>
      </rPr>
      <t>ÚOHS - BEZ ZJIŠTĚNÍ</t>
    </r>
  </si>
  <si>
    <r>
      <t xml:space="preserve">24.6.2015 zasláno vyjádření a dokumentace na ÚOHS; 30.10.2015 Oznámení ÚOHS - neshledal důvody pro zahájení správního řízení
</t>
    </r>
    <r>
      <rPr>
        <b/>
        <sz val="11"/>
        <rFont val="Calibri"/>
        <family val="2"/>
        <charset val="238"/>
        <scheme val="minor"/>
      </rPr>
      <t xml:space="preserve">ÚOHS </t>
    </r>
    <r>
      <rPr>
        <sz val="11"/>
        <rFont val="Calibri"/>
        <family val="2"/>
        <charset val="238"/>
        <scheme val="minor"/>
      </rPr>
      <t xml:space="preserve">- </t>
    </r>
    <r>
      <rPr>
        <b/>
        <sz val="11"/>
        <rFont val="Calibri"/>
        <family val="2"/>
        <charset val="238"/>
        <scheme val="minor"/>
      </rPr>
      <t>BEZ ZJIŠTĚNÍ</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</si>
  <si>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charset val="238"/>
        <scheme val="minor"/>
      </rPr>
      <t>ODVOLÁNÍ PROTI PV NA ÚRR
ŽÁDOST O PROMINUTÍ ODVODU A DOSUD NEVYM.PENÁLE U ÚRR</t>
    </r>
  </si>
  <si>
    <r>
      <t xml:space="preserve">27.2.2014 odesláno odvolání proti platebnímu výměru; 14.5.2015 Rozhodnutí o odvolání, částečně vyhověno - sníženo na 940 Kč; 18.6.2015 uhrazeno penále ve výši 885 Kč;  23.9.2015 podána žádost o prominutí penále; 21.2.2017 Rozhodnutí o prominutí daně (penále) zamítá se 
</t>
    </r>
    <r>
      <rPr>
        <b/>
        <sz val="11"/>
        <rFont val="Calibri"/>
        <family val="2"/>
        <charset val="238"/>
        <scheme val="minor"/>
      </rPr>
      <t>KONEČNÝ STAV - ODVOD A PENÁLE UHRAZENO, PROMINUTÍ ZAMÍTNUTO</t>
    </r>
  </si>
  <si>
    <r>
      <t xml:space="preserve">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t>
    </r>
    <r>
      <rPr>
        <b/>
        <sz val="11"/>
        <rFont val="Calibri"/>
        <family val="2"/>
        <charset val="238"/>
        <scheme val="minor"/>
      </rPr>
      <t>ŽÁDOST O PROMINUTÍ ODVODU A DOSUD NEVYM.PENÁLE U GEN.FIN.ŘED.</t>
    </r>
  </si>
  <si>
    <r>
      <t xml:space="preserve">7.8.2014 - Oznámení o nesrovnalosti a předání věci správci daně - z MŠMT; 
25.4.2016 - Oznámení z MŠMT, trvá na nesrovnalosti a věc předá opětovně na FÚ
</t>
    </r>
    <r>
      <rPr>
        <b/>
        <sz val="11"/>
        <rFont val="Calibri"/>
        <family val="2"/>
        <charset val="238"/>
        <scheme val="minor"/>
      </rPr>
      <t>MŠMT ŘEŠÍ S FINANČNÍM ÚŘADEM</t>
    </r>
  </si>
  <si>
    <r>
      <t xml:space="preserve">oznámení o udělení korekce z 22.9.2014; rozhodnutí o námitkách ze dne 5.12.2014 - neakceptovány; 30.5.2015 MŽP zaslalo podnět na FÚ (upřesnění částky);
vyúčtování projektu v RKK dne 13.11.2017, č.RK 1374/11/17
</t>
    </r>
    <r>
      <rPr>
        <b/>
        <sz val="11"/>
        <rFont val="Calibri"/>
        <family val="2"/>
        <charset val="238"/>
        <scheme val="minor"/>
      </rPr>
      <t>MŽP ŘEŠÍ S FINANČNÍM ÚŘADEM; BUDE ŘEŠENO JAKO ŠKODNÍ PŘÍPAD</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</si>
  <si>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</si>
  <si>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POKUTA UHRAZENA</t>
    </r>
  </si>
  <si>
    <r>
      <t xml:space="preserve">7.9.2016 žádost ÚOHS k zaslání dokumentace (u VZ - Akutní péče); 15.9.2016 zaslané dokumenty a stanovisko; 27. 9.2019 Oznámení z ÚOHS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</si>
  <si>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rozhodnutím z 3.9.2014 zamítnuto odvolání proti PV; datum úhrady 23.10.2014; 29.10.2014 byla podána správní žaloba; 26.10.2015 a 14.1.2016 Rozsudek zamítnutí správních žalob, kasační stížnosti KK podávat nebude - viz RK 1145/11/15 a RK 18/01/16;
24.3.2016 Gen.fin.řed.Praha-Rozhodnutí o prominutí odvodu ve výši 41.203 Kč, uhrazeno 54.937 Kč, prominutá část vrácena na účet KK v 4/2016</t>
    </r>
    <r>
      <rPr>
        <b/>
        <sz val="11"/>
        <rFont val="Calibri"/>
        <family val="2"/>
        <charset val="238"/>
        <scheme val="minor"/>
      </rPr>
      <t xml:space="preserve">
KONEČNÝ STAV - ODVOD ČÁSTEČNÉ PROMINUT</t>
    </r>
  </si>
  <si>
    <r>
      <t>datum úhrady 17.12.2014;
24.3.2016 Gen.fin.řed.Praha-Rozhodnutí o prominutí penále ve výši 52.387 Kč, uhrazeno 54.937 Kč, prominutá část vrácena na účet KK v 4/2016</t>
    </r>
    <r>
      <rPr>
        <b/>
        <sz val="11"/>
        <rFont val="Calibri"/>
        <family val="2"/>
        <charset val="238"/>
        <scheme val="minor"/>
      </rPr>
      <t xml:space="preserve">
KONEČNÝ STAV - PENÁLE ČÁSTEČNĚ PROMINUTO</t>
    </r>
  </si>
  <si>
    <r>
      <t xml:space="preserve">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 Kč;
30.6.2016 - KK zaslal zpětvzetí správní žaloby a dne 11.7.2016 KK obdržel usnesení Krajského soudu v Plzni - řízení se zastavuje; 14.7.2016 vrácen soudní poplatek ve výši 2.000 Kč. Jedná se o konečnou výši finančního postihu dle aktuálně známých a předložených informací pracovní skupině.
</t>
    </r>
    <r>
      <rPr>
        <b/>
        <sz val="11"/>
        <rFont val="Calibri"/>
        <family val="2"/>
        <charset val="238"/>
        <scheme val="minor"/>
      </rPr>
      <t>V současné době již další kroky obrany nebudou uplatňovány.</t>
    </r>
    <r>
      <rPr>
        <sz val="11"/>
        <rFont val="Calibri"/>
        <family val="2"/>
        <charset val="238"/>
        <scheme val="minor"/>
      </rPr>
      <t xml:space="preserve">
</t>
    </r>
    <r>
      <rPr>
        <b/>
        <sz val="11"/>
        <rFont val="Calibri"/>
        <family val="2"/>
        <charset val="238"/>
        <scheme val="minor"/>
      </rPr>
      <t>KONEČNÝ STAV</t>
    </r>
  </si>
  <si>
    <t xml:space="preserve">nedodržení lhůty 15 dnů pro uveřejnění dodatku smlouvy o dílo </t>
  </si>
  <si>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(23.661.620 Kč)  
Odstoupení od projektu bylo schváleno RKK 1352/12/14. Vratka dotace uhrazena dne 20.2.2015 na účet poskytovatele.
Od projektu bylo odstoupeno, nelze se jakkoliv bránit.
</t>
    </r>
    <r>
      <rPr>
        <b/>
        <sz val="11"/>
        <color indexed="8"/>
        <rFont val="Calibri"/>
        <family val="2"/>
        <charset val="238"/>
      </rPr>
      <t>KONEČNÝ STAV - ODSTOUPENO OD PROJEKTU</t>
    </r>
  </si>
  <si>
    <r>
      <t xml:space="preserve">10.2.2017 doručena zpráva o auditu operace, auditní orgány zkontroloval výdaje ve výši 98.302.215 Kč a neidentifikoval žádné nezpůsobilé výdaje
</t>
    </r>
    <r>
      <rPr>
        <b/>
        <sz val="11"/>
        <color indexed="8"/>
        <rFont val="Calibri"/>
        <family val="2"/>
        <charset val="238"/>
      </rPr>
      <t>KONEČNÝ STAV - BEZ ZJIŠTĚNÍ</t>
    </r>
  </si>
  <si>
    <r>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návrhu protokolu.
Dne 22.9.2017 byl doručen protokol o kontrole.
Dne 2.10.2017 KARP odeslal námitky proti zjištění v protokolu.
Dne 17.10.2017 doručeno vyřízení námitek, námitky byly zamítnuty.
</t>
    </r>
    <r>
      <rPr>
        <b/>
        <sz val="11"/>
        <color theme="1"/>
        <rFont val="Calibri"/>
        <family val="2"/>
        <charset val="238"/>
        <scheme val="minor"/>
      </rPr>
      <t>KONEČNÝ STAV - PROTI UHRAZENÉ VÝZVĚ NENÍ PŘÍPUSTNÁ DALŠÍ OBRANA. UHRAZENÍM VÝZVY NEVZNIKLA ŠKODA, NEBOŤ PŘEDMĚTNÉ FINANČNÍ PROSTŘEDKY NEMOHLY BÝT ZA ŽÁDNÝCH OKOLNOSTÍ ZPŮSOBILÝM VÝDEJ PROJEKTU</t>
    </r>
  </si>
  <si>
    <t>pochybení ve 3 veřejných zakázkách - dělení veřejných zakázek; chybný postup při zadávání víceprací</t>
  </si>
  <si>
    <r>
      <t xml:space="preserve">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 Kč a 3.041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t>
    </r>
    <r>
      <rPr>
        <b/>
        <sz val="11"/>
        <rFont val="Calibri"/>
        <family val="2"/>
        <charset val="238"/>
        <scheme val="minor"/>
      </rPr>
      <t xml:space="preserve">KK BUDE PODÁVAT ŽÁDOST O PROMIN.ODVODU A PENÁLE </t>
    </r>
  </si>
  <si>
    <r>
      <t xml:space="preserve">dne 22.2.2018 z FÚ platební výměry na penále ve výši 17.228 Kč a 3.041 Kč; dne 5.3.2018 KK PV na penále uhradil; 19.3.2018 schválila RKK nepodání odvolání proti PV na penále -  viz RK 273/03/18.
</t>
    </r>
    <r>
      <rPr>
        <b/>
        <sz val="11"/>
        <rFont val="Calibri"/>
        <family val="2"/>
        <charset val="238"/>
        <scheme val="minor"/>
      </rPr>
      <t>KK BUDE PODÁVAT ŽÁDOST O PROMIN.ODVODU A PENÁLE</t>
    </r>
  </si>
  <si>
    <t>podrobněji viz příloha č. 1 a č. 2</t>
  </si>
  <si>
    <t>viz usnesení č. ZKK 196/08/13 ze dne 19. 8. 2013</t>
  </si>
  <si>
    <t>viz součet sl. 4 v tabulce č. 1 (v součtu není zahrnut vratitelný přeplatek ve výši 39 092 619.25 Kč)</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</si>
  <si>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</si>
  <si>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t xml:space="preserve">uhrazeno
      387.193,00
</t>
    </r>
    <r>
      <rPr>
        <sz val="11"/>
        <color rgb="FF0070C0"/>
        <rFont val="Calibri"/>
        <family val="2"/>
        <charset val="238"/>
      </rPr>
      <t xml:space="preserve">podaná žádost o vratku ve výši </t>
    </r>
  </si>
  <si>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</si>
  <si>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u PO sl. 4 - nejedná se o součet sl. 5 a sl. 6, neboť u projektu PO_03 byl vyměřen a uhrazen odvod (sl. 5) ve vyšší částce, než je aktuální výše zjištěného pochybení (sl. 4), očekáváme vratku vratitelného přeplatku ve výši 39.092.619,25 Kč - z důvodu transparentnosti poskytovaných dat uvedeny veškeré údaje a částky, více k projektu v příloze č. 2</t>
  </si>
  <si>
    <r>
      <t xml:space="preserve">12.8.2010 ukončena veřejnosprávní kontrola - námitkám nebylo vyhověno;
11.5.2012 oznámení MMR ČR o provedení korekce; 
projekt není dosud  finančně vypořádán, </t>
    </r>
    <r>
      <rPr>
        <b/>
        <sz val="11"/>
        <color indexed="8"/>
        <rFont val="Calibri"/>
        <family val="2"/>
        <charset val="238"/>
      </rPr>
      <t>výše nezpůsobilých výdajů navýšena dle vyúčtování projektu o další výdaje krácené mimo VSK</t>
    </r>
    <r>
      <rPr>
        <sz val="11"/>
        <color indexed="8"/>
        <rFont val="Calibri"/>
        <family val="2"/>
        <charset val="238"/>
      </rPr>
      <t xml:space="preserve"> (chybně proplacené výdaje apod.)
Pracovní skupina pro finanční postihy se o navýšení nezpůsobilých výdajů dozvěděla až  při závěrečném vyúčtování projektu - viz usnesení ZK 211/04/17, řediteli školy byla uložena část korekce k úhradě - viz usnesení RK 503/04/17, očekáváme její úhradu.
</t>
    </r>
    <r>
      <rPr>
        <b/>
        <sz val="11"/>
        <color indexed="8"/>
        <rFont val="Calibri"/>
        <family val="2"/>
        <charset val="238"/>
      </rPr>
      <t xml:space="preserve">KONEČNÝ STAV - PROTI KRÁCENÍ JIŽ NENÍ PŘÍPUSNÁ DALŠÍ OBRANA </t>
    </r>
  </si>
  <si>
    <r>
      <t xml:space="preserve">datum úhrady 7/2013
</t>
    </r>
    <r>
      <rPr>
        <b/>
        <sz val="11"/>
        <rFont val="Calibri"/>
        <family val="2"/>
        <charset val="238"/>
        <scheme val="minor"/>
      </rPr>
      <t>KONEČNÝ STAV - ODVOD UHRAZEN</t>
    </r>
  </si>
  <si>
    <r>
      <t xml:space="preserve">datum úhrady 9/2013
</t>
    </r>
    <r>
      <rPr>
        <b/>
        <sz val="11"/>
        <rFont val="Calibri"/>
        <family val="2"/>
        <charset val="238"/>
        <scheme val="minor"/>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</si>
  <si>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1"/>
        <rFont val="Calibri"/>
        <family val="2"/>
        <charset val="238"/>
        <scheme val="minor"/>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</si>
  <si>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rFont val="Calibri"/>
        <family val="2"/>
        <charset val="238"/>
        <scheme val="minor"/>
      </rPr>
      <t>24.3.2016 Gen.fin.řed.Praha - Rozhodnutí o prominutí odvodu ve výši 189.910 Kč, zaplaceno 253.214 Kč, prominutá část vrácena na účet KK v 4/2016
KONEČNÝ STAV - ČÁSTEČNÉ PROMINUTÍ ODVODU</t>
    </r>
  </si>
  <si>
    <r>
      <t xml:space="preserve">datum úhrady 17.12.2014;
</t>
    </r>
    <r>
      <rPr>
        <b/>
        <sz val="11"/>
        <rFont val="Calibri"/>
        <family val="2"/>
        <charset val="238"/>
        <scheme val="minor"/>
      </rPr>
      <t>24.3.2016 Gen.fin.řed.Praha - Rozhodnutí o prominutí penále ve výši 235.126 Kč, uhrazeno 246.056 Kč, prominutá část vrácena na účet KK v 4/2016
KONEČNÝ STAV - ČÁSTEČNÉ PROMINUTÍ PENÁLE</t>
    </r>
  </si>
  <si>
    <r>
      <t xml:space="preserve">datum úhrady 16.1.2015
</t>
    </r>
    <r>
      <rPr>
        <b/>
        <sz val="11"/>
        <rFont val="Calibri"/>
        <family val="2"/>
        <charset val="238"/>
        <scheme val="minor"/>
      </rPr>
      <t>KONEČNÝ STAV - ÚROK Z POSEČKÁNÍ UHRAZEN</t>
    </r>
  </si>
  <si>
    <r>
      <t xml:space="preserve">uhrazeno v 12/2012 a 2/2013; rozhodnutím z 13.5.2013 prominuto v plné výši; vráceno v plné výši 8/2013
</t>
    </r>
    <r>
      <rPr>
        <b/>
        <sz val="11"/>
        <rFont val="Calibri"/>
        <family val="2"/>
        <charset val="238"/>
        <scheme val="minor"/>
      </rPr>
      <t>KONEČNÝ STAV - POSTIH ZRUŠEN</t>
    </r>
  </si>
  <si>
    <r>
      <t xml:space="preserve">uhrazeno v 3/2013; rozhodnutím z 13.5.2013 prominuto v plné výši; vráceno v plné výši 8/2013
</t>
    </r>
    <r>
      <rPr>
        <b/>
        <sz val="11"/>
        <rFont val="Calibri"/>
        <family val="2"/>
        <charset val="238"/>
        <scheme val="minor"/>
      </rPr>
      <t>KONEČNÝ STAV - POSTIH ZRUŠEN</t>
    </r>
  </si>
  <si>
    <r>
      <t xml:space="preserve">uhrazeno v 1-2/2013; rozhodnutím z 17.7.2013 prominuto v plné výši; vráceno v plné výši 8/2013
</t>
    </r>
    <r>
      <rPr>
        <b/>
        <sz val="11"/>
        <rFont val="Calibri"/>
        <family val="2"/>
        <charset val="238"/>
        <scheme val="minor"/>
      </rPr>
      <t>KONEČNÝ STAV - POSTIH ZRUŠEN</t>
    </r>
  </si>
  <si>
    <r>
      <t xml:space="preserve">uhrazeno 3/2013; rozhodnutím z 17.7.2013 prominuto v plné výši; vráceno v plné výši 8/2013
</t>
    </r>
    <r>
      <rPr>
        <b/>
        <sz val="11"/>
        <rFont val="Calibri"/>
        <family val="2"/>
        <charset val="238"/>
        <scheme val="minor"/>
      </rPr>
      <t>KONEČNÝ STAV - POSTIH ZRUŠEN</t>
    </r>
  </si>
  <si>
    <r>
      <t xml:space="preserve">uhrazeno 7/2013; rozhodnutím z 20.3.2014 částečně prominuto; v 4/2014 vrácená částka ve výši 202 950,--Kč
</t>
    </r>
    <r>
      <rPr>
        <b/>
        <sz val="11"/>
        <rFont val="Calibri"/>
        <family val="2"/>
        <charset val="238"/>
        <scheme val="minor"/>
      </rPr>
      <t>KONEČNÝ STAV - ODVOD ČÁSTEČNĚ PROMINUT</t>
    </r>
  </si>
  <si>
    <r>
      <t xml:space="preserve">uhrazeno 9/2013; rozhodnutím z 20.3.2014 prominuto v plné výši; vráceno v plné výši 4/2013
</t>
    </r>
    <r>
      <rPr>
        <b/>
        <sz val="11"/>
        <rFont val="Calibri"/>
        <family val="2"/>
        <charset val="238"/>
        <scheme val="minor"/>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</si>
  <si>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rFont val="Calibri"/>
        <family val="2"/>
        <charset val="238"/>
        <scheme val="minor"/>
      </rPr>
      <t>24.3.2016 Gen.fin.řed.Praha - Rozhodnutí o prominutí odvodu ve výši 40.982 Kč, uhrazeno 54.643 Kč, prominutá část vrácena na účet KK v 4/2016
KONEČNÝ STAV - ČÁSTEČNÉ PROMINUTÍ ODVODU</t>
    </r>
  </si>
  <si>
    <r>
      <t xml:space="preserve">datum úhrady 17.12.2014;
</t>
    </r>
    <r>
      <rPr>
        <b/>
        <sz val="11"/>
        <rFont val="Calibri"/>
        <family val="2"/>
        <charset val="238"/>
        <scheme val="minor"/>
      </rPr>
      <t>24.3.2016 Gen.fin.řed.Praha - Rozhodnutí o prominutí penále ve výši 52.107 Kč, uhrazeno 54.643 Kč, prominutá část vrácena na účet KK v 4/2016
KONEČNÝ STAV - ČÁSTEČNÉ PROMINUTÍ PENÁLE</t>
    </r>
  </si>
  <si>
    <r>
      <t xml:space="preserve">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 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 Kč, uhrazen dne 26.4.2017
</t>
    </r>
    <r>
      <rPr>
        <b/>
        <sz val="11"/>
        <rFont val="Calibri"/>
        <family val="2"/>
        <charset val="238"/>
        <scheme val="minor"/>
      </rPr>
      <t>ŽÁDOST O PROMINUTÍ ODVODU A DOSUD NEVYM.PENÁLE NA GENER.FIN.ŘED.
SPRÁVNÍ ŽALOBA PROTI ROZHODNUTÍ O ODVOLÁNÍ - PV NA ODVOD</t>
    </r>
  </si>
  <si>
    <r>
      <t xml:space="preserve">dne 22.2.2018 z FÚ platební výměry na penále ve výši 1.970.915 Kč a 347.809 Kč; dne 5.3.2018 KK PV na penále uhradil; 19.3.2018 schválila RKK nepodání odvolání proti PV na penále -  viz RK 274/03/18.
</t>
    </r>
    <r>
      <rPr>
        <b/>
        <sz val="11"/>
        <rFont val="Calibri"/>
        <family val="2"/>
        <charset val="238"/>
        <scheme val="minor"/>
      </rPr>
      <t xml:space="preserve">KK BUDE PODÁVAT ŽÁDOST O PROMIN.ODVODU A PENÁLE </t>
    </r>
  </si>
  <si>
    <r>
      <t xml:space="preserve">10.5.2016 ÚRR Výzva k vrácení dotace dotčené nesrovnalostí, uhrazeno 24.5.2016;
schv.usn.č.RK 586/05/16
</t>
    </r>
    <r>
      <rPr>
        <b/>
        <sz val="11"/>
        <rFont val="Calibri"/>
        <family val="2"/>
        <charset val="238"/>
        <scheme val="minor"/>
      </rPr>
      <t>VÝZVA UHRAZENA</t>
    </r>
  </si>
  <si>
    <r>
      <t xml:space="preserve">oznamovacím dopisem ze dne 28.2.2013 byl projekt pozastaven z důvodů šetření nesrovnalostí;
</t>
    </r>
    <r>
      <rPr>
        <b/>
        <sz val="11"/>
        <rFont val="Calibri"/>
        <family val="2"/>
        <charset val="238"/>
        <scheme val="minor"/>
      </rPr>
      <t>PROJEKT POZASTAVEN</t>
    </r>
  </si>
  <si>
    <r>
      <t xml:space="preserve">ÚOHS neshledal důvod pro zahájení správního řízení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</si>
  <si>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POSTIH ZRUŠEN</t>
    </r>
  </si>
  <si>
    <r>
      <t xml:space="preserve">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 Kč a 18.934 Kč, 
9.8.2016 podáno na FÚ odvolání; dále podá i žádosti o prominutí odvodu a penále;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t>
    </r>
    <r>
      <rPr>
        <b/>
        <sz val="11"/>
        <rFont val="Calibri"/>
        <family val="2"/>
        <charset val="238"/>
        <scheme val="minor"/>
      </rPr>
      <t>ŽÁDOST O PROMINUTÍ ODVODU A DOSUD NEVYM.PENÁLE U GEN.FIN.ŘED.</t>
    </r>
  </si>
  <si>
    <r>
      <t xml:space="preserve">18.7.2017 doručen platební výměr na penále
</t>
    </r>
    <r>
      <rPr>
        <b/>
        <sz val="11"/>
        <rFont val="Calibri"/>
        <family val="2"/>
        <charset val="238"/>
        <scheme val="minor"/>
      </rPr>
      <t>PLATEBNÍ VÝMĚR NA PENÁLE UHRAZEN, PODÁNA ŽÁDOST O PROMINUTÍ ODVODU I PENÁLE</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</si>
  <si>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dne 21.12.2017 byl řešen škodní případ; RKK dne 22.1.2018 usnesením č. RK 36/01/18 schválila, že škoda nebude vymáhána
</t>
    </r>
    <r>
      <rPr>
        <b/>
        <sz val="11"/>
        <rFont val="Calibri"/>
        <family val="2"/>
        <charset val="238"/>
        <scheme val="minor"/>
      </rPr>
      <t>KONEČNÝ STAV - ŠKODA NEBUDE VYMÁHÁNA</t>
    </r>
  </si>
  <si>
    <r>
      <t xml:space="preserve">FÚ penále dosud nevyměřil,  penále bude ve výši 1 promile z částky odvodu za každý den prodlení, penále bude zřejmě ve 100% výši, KK bude žádat o prominutí penále
</t>
    </r>
    <r>
      <rPr>
        <b/>
        <sz val="11"/>
        <rFont val="Calibri"/>
        <family val="2"/>
        <charset val="238"/>
        <scheme val="minor"/>
      </rPr>
      <t>OČEKÁVÁME PV NA PENÁLE</t>
    </r>
  </si>
  <si>
    <r>
      <t xml:space="preserve">4.11.2014 ukončena veřejnosprávní kontrola - námitkám v plném rozsahu vyhověno;
vyúčtování projektu ZK 473/12/15 ze dne 3.12.2015
</t>
    </r>
    <r>
      <rPr>
        <b/>
        <sz val="11"/>
        <rFont val="Calibri"/>
        <family val="2"/>
        <charset val="238"/>
        <scheme val="minor"/>
      </rPr>
      <t>KONEČNÝ STAV - POSTIH ZRUŠEN</t>
    </r>
  </si>
  <si>
    <r>
      <t xml:space="preserve">datum úhrady 2/2014
</t>
    </r>
    <r>
      <rPr>
        <b/>
        <sz val="11"/>
        <rFont val="Calibri"/>
        <family val="2"/>
        <charset val="238"/>
        <scheme val="minor"/>
      </rPr>
      <t>KONEČNÝ STAV - ODVOD UHRAZEN</t>
    </r>
  </si>
  <si>
    <r>
      <t xml:space="preserve">datum úhrady 2/2014;
27.8.2015 částečně prominuté penále ve výši 67.949 Kč
</t>
    </r>
    <r>
      <rPr>
        <b/>
        <sz val="11"/>
        <rFont val="Calibri"/>
        <family val="2"/>
        <charset val="238"/>
        <scheme val="minor"/>
      </rPr>
      <t>KONEČNÝ STAV - ČÁSTEČNĚ PROMINUTÉ PENÁLE UHRAZENO</t>
    </r>
  </si>
  <si>
    <r>
      <t xml:space="preserve">datum úhrady 12/2013
</t>
    </r>
    <r>
      <rPr>
        <b/>
        <sz val="11"/>
        <rFont val="Calibri"/>
        <family val="2"/>
        <charset val="238"/>
        <scheme val="minor"/>
      </rPr>
      <t>KONEČNÝ STAV - ODVOD UHRAZEN</t>
    </r>
  </si>
  <si>
    <r>
      <t xml:space="preserve">datum úhrady 1/2014; 
27.8.2015 částečně prominuté penále ve výši 10.635  Kč
</t>
    </r>
    <r>
      <rPr>
        <b/>
        <sz val="11"/>
        <rFont val="Calibri"/>
        <family val="2"/>
        <charset val="238"/>
        <scheme val="minor"/>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</si>
  <si>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ZKRÁCENÍ DOTACE</t>
    </r>
  </si>
  <si>
    <r>
      <t xml:space="preserve">18.3.2016 z ÚRR č.j. RRSZ 3612/2016 Oznámení o zahájení kontroly;
23.3.2016 z ÚRR č.j. RRSZ 3756/2016 Protokol o kontrole
</t>
    </r>
    <r>
      <rPr>
        <b/>
        <sz val="11"/>
        <rFont val="Calibri"/>
        <family val="2"/>
        <charset val="238"/>
        <scheme val="minor"/>
      </rPr>
      <t>KONEČNÝ STAV - ZKRÁCENÍ DOTACE</t>
    </r>
  </si>
  <si>
    <r>
      <t xml:space="preserve">13.7.2016 žádost ÚOHS u VZ - rentgeny o zaslání dokumentace, KK dne 13.7.2016 dokumentaci zaslal a 19.7.2016 ÚOHS - bez zjištění
</t>
    </r>
    <r>
      <rPr>
        <b/>
        <sz val="11"/>
        <rFont val="Calibri"/>
        <family val="2"/>
        <charset val="238"/>
        <scheme val="minor"/>
      </rPr>
      <t>ÚOHS - BEZ ZJIŠTĚNÍ</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</si>
  <si>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1"/>
        <rFont val="Calibri"/>
        <family val="2"/>
        <charset val="238"/>
        <scheme val="minor"/>
      </rPr>
      <t>KONEČNÝ STAV - ZKRÁCENÍ DOTACE</t>
    </r>
  </si>
  <si>
    <r>
      <t xml:space="preserve">12.7.2016 se KK vyjádřil k předmětné věci na SFŽP; 5.10.2017 z MŽP Výzva k úhradě prostředků dotčených pochybením; RKK dne 23.10.2017 schválila úhradu výzvy, uhrazeno dne 30.10.2017
</t>
    </r>
    <r>
      <rPr>
        <b/>
        <sz val="11"/>
        <rFont val="Calibri"/>
        <family val="2"/>
        <charset val="238"/>
        <scheme val="minor"/>
      </rPr>
      <t>BYLO ŘEŠENO JAKO ŠKODNÍ PŘÍPAD</t>
    </r>
    <r>
      <rPr>
        <sz val="11"/>
        <rFont val="Calibri"/>
        <family val="2"/>
        <charset val="238"/>
        <scheme val="minor"/>
      </rPr>
      <t xml:space="preserve">
</t>
    </r>
  </si>
  <si>
    <r>
      <t xml:space="preserve">16.11.2016 z ÚRR Oznámení o zahájení kontroly; 8.2.2017 ÚRR Protokol o kontrole - bez zjištění
</t>
    </r>
    <r>
      <rPr>
        <b/>
        <sz val="11"/>
        <rFont val="Calibri"/>
        <family val="2"/>
        <charset val="238"/>
        <scheme val="minor"/>
      </rPr>
      <t>ÚRR PROTOKOL O KONTROLE - BEZ ZJIŠTĚNÍ</t>
    </r>
  </si>
  <si>
    <r>
      <t xml:space="preserve">RK 1001/09/15 a ZK 411/10/15 - zdůvodnění nezpůsobilých výdajů
</t>
    </r>
    <r>
      <rPr>
        <b/>
        <sz val="11"/>
        <rFont val="Calibri"/>
        <family val="2"/>
        <charset val="238"/>
        <scheme val="minor"/>
      </rPr>
      <t>KONEČNÝ STAV - NEZPŮSOBILÉ VÝDAJE ZDŮVODNĚNY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</si>
  <si>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NEZPŮSOBILÉ VÝDAJE ZDŮVODNĚNY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</si>
  <si>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1"/>
        <rFont val="Calibri"/>
        <family val="2"/>
        <charset val="238"/>
        <scheme val="minor"/>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</si>
  <si>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1"/>
        <rFont val="Calibri"/>
        <family val="2"/>
        <charset val="238"/>
        <scheme val="minor"/>
      </rPr>
      <t>ODVOLÁNÍ U MF</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</si>
  <si>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 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</si>
  <si>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</si>
  <si>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</si>
  <si>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r>
      <rPr>
        <sz val="11"/>
        <rFont val="Calibri"/>
        <family val="2"/>
        <charset val="238"/>
        <scheme val="minor"/>
      </rPr>
      <t xml:space="preserve">
</t>
    </r>
  </si>
  <si>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t>
    </r>
    <r>
      <rPr>
        <b/>
        <sz val="11"/>
        <rFont val="Calibri"/>
        <family val="2"/>
        <charset val="238"/>
        <scheme val="minor"/>
      </rPr>
      <t>MOŽNÝ SPOR Z VEŘEJNOPRÁVNÍ SMLOUVY PRO PENĚŽITÉ PLNĚNÍ</t>
    </r>
  </si>
  <si>
    <t>Fa č.1506148 ve výši 1.820.007,72Kč a fa č. 1506168 ve výši 2.569.568,23 Kč byly uhrazeny po ukončení fyzické realizace projektu, z nichž byly způsobilé výdaje ve výši 2.093.355,34 Kč</t>
  </si>
  <si>
    <r>
      <t xml:space="preserve">10.9.2015 doručen Protokol z VSK; do 24.9.2015 odeslány námitky proti kontrolním zjištěním; 13.10.2015 námitky ÚRR zamítnul
30.1.2017 ÚRR Oznámení o krácení způsobilých výdajů; vyúčtování ZKK 356/09/17 ze dne 7.9.2017
</t>
    </r>
    <r>
      <rPr>
        <b/>
        <sz val="11"/>
        <rFont val="Calibri"/>
        <family val="2"/>
        <charset val="238"/>
        <scheme val="minor"/>
      </rPr>
      <t>MOŽNÝ SPOR Z VEŘEJNOPRÁVNÍ SMLOUVY PRO PENĚŽITÉ PLNĚNÍ</t>
    </r>
  </si>
  <si>
    <r>
      <t xml:space="preserve">4.10.2016 ÚOHS žádost o zaslání dokumentace do 10.10.2016; 7.10.2016 žádost na ÚOHS o prodloužení termínu do 13.10.2016;
12.10.2016 odeslána dokumentace a vyjádření na ÚOHS;
1.11.2016 Sdělení výsledku šetření z ÚOHS - bez zjištění; vyúčtování ZKK 356/09/17 ze dne 7.9.2017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</si>
  <si>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24.4.2017 ze SFŽP Protokol o kontrole, dne 15.5.2017 odeslána na SFŽP námitky; 9.6.2017 Rozhodnutí o námitce - zamítnuto; dne 11.12.2017 Výzva k úhradě prostředků z MŽP; RKK usnesením č. RK 05/01/18 ze dne 8.1.2018 schválila výzvu neuhradit
</t>
    </r>
    <r>
      <rPr>
        <b/>
        <sz val="11"/>
        <rFont val="Calibri"/>
        <family val="2"/>
        <charset val="238"/>
        <scheme val="minor"/>
      </rPr>
      <t>OČEKÁVÁME ZAHÁJENÍ DAŇOVÉHO ŘÍZENÍ</t>
    </r>
  </si>
  <si>
    <t>ÚOHS 
Příkaz</t>
  </si>
  <si>
    <t xml:space="preserve">přestupek dle § 120 odst. 1 písm. a) zákona č. 137/2006 Sb., ZVZ, postupoval v rozporu s § 82 odst. 7 písm. b) ZVZ a zásadou zákazu diskriminace zakotvenou v § 6 odst. 1 ZVZ, když s vybraným uchazečem – společností Metrostav a.s. uzavřel dodatek č. 1 ke smlouvě o dílo na plnění shora uvedené veřejné zakázky, kterým posunul konečný termín plnění této zakázky ze dne 31. 7. 2015 na den 31. 8. 2015, čímž umožnil podstatnou změnu práv a povinností vyplývajících ze smlouvy o dílo, když změna konečného termínu plnění mohla za použití v původním zadávacím řízení umožnit účast jiných dodavatelů, přičemž tento postup mohl podstatně ovlivnit výběr nejvhodnější nabídky
</t>
  </si>
  <si>
    <t>14.3.2013-28.7.2015
vyúčtování projektu
ZK 292/06/17</t>
  </si>
  <si>
    <t>20.11.2015 - 18.5.2016
vyúčtování projektu  
ZK 293/06/17</t>
  </si>
  <si>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
6.1.2017 doručeno vyjádřená ÚRR ke sporu, 18.1.2017 odeslala KKN repliku.
</t>
    </r>
    <r>
      <rPr>
        <b/>
        <sz val="11"/>
        <color indexed="8"/>
        <rFont val="Calibri"/>
        <family val="2"/>
        <charset val="238"/>
      </rPr>
      <t>OČEKÁVÁME ROZHODNUTÍ MINISTERSTVA FINANCÍ VE VĚCI SPORU PRO PENĚŽITÉ A NEPENĚŽITÉ PLNĚNÍ</t>
    </r>
  </si>
  <si>
    <t>Zpráva z Auditu operace MF ČR - jiný peněžní příjem - nejedná se o VZ;
doporučení z AO pro ŘO na prověření "jiného peněžního příjmu"</t>
  </si>
  <si>
    <t>ÚOHS pokuta</t>
  </si>
  <si>
    <t>ÚRR 
vrácení dotace/ odstoupení od smlouvy</t>
  </si>
  <si>
    <t>neprovedené korekce ŘO za VŘ 003 a 004</t>
  </si>
  <si>
    <t>neponížení požadovaných nákladů o výzisky z prodeje vyfrézovaného materiálu</t>
  </si>
  <si>
    <t xml:space="preserve">neponížení požadovaných nákladů o výzisky z prodeje vyfrézovaného materiálu
</t>
  </si>
  <si>
    <t xml:space="preserve">neprovedené korekce ŘO za VŘ 004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</si>
  <si>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</si>
  <si>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24.10.2016 doručena zpráva o auditu operace. V auditovaném období nezjištěny nezp. výdaje. Mimo období zjištěny výzisky neodečtené od zp. výdajů ve výši 397.500,- bez DPH, tedy 480.975 Kč s DPH. Pro případné vymáhání by muselo být zahájeno daňové řízení.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</si>
  <si>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r>
      <t xml:space="preserve">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
6.3.2017 výzva k vrácení dotace v celkové výši 259.239,57 Kč za projekt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</si>
  <si>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</si>
  <si>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</si>
  <si>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uhrazené platební výměry, provedené korekce, bez vratitelného přeplatku ve výši 39.092.619,25 Kč</t>
  </si>
  <si>
    <t xml:space="preserve">FÚ 
odvod za porušení rozp. kázně </t>
  </si>
  <si>
    <t>FÚ 
odvod za porušení rozpočtové kázně (mylná platba)</t>
  </si>
  <si>
    <t xml:space="preserve">FÚ 
odvod </t>
  </si>
  <si>
    <t>FÚ 
úrok z posečkání za odvod a penále</t>
  </si>
  <si>
    <t>FÚ 
odvod - doplatek</t>
  </si>
  <si>
    <t>20.4.2010 -30.6.2015
vyúčtování projektu
ZK 462/09/16 ze dne 8.9.2016</t>
  </si>
  <si>
    <t>1.3.2015 - 30.10.2015
vyúčtování projektu
ZK 375/09/17 ze dne 7.9.2017</t>
  </si>
  <si>
    <t>2.1.2007 - 30.7.2012
vyúčtování projektu
 ZK 102/04/15 ze dne 16.4.2015</t>
  </si>
  <si>
    <t>17.9.2013 -28.12.2015
vyúčtování projektu
ZK 450/09/16 ze dne 8.9.2016</t>
  </si>
  <si>
    <t xml:space="preserve">1.1.2009 -31.8.2012
vyúčtování projektu
ZK 211/04/17 ze dne 20.4.2017
</t>
  </si>
  <si>
    <t>6.11.2013 - 30.11.2015
vyúčtování projektu
ZK 248/06/16 ze dne 9.6.2016</t>
  </si>
  <si>
    <t>5.12.2013 - 30.11.2015
vyúčtování projektu
ZK 248/06/16 ze dne 9.6.2016</t>
  </si>
  <si>
    <t>509 690 EUR;  
tj.
14 016 475 Kč</t>
  </si>
  <si>
    <t>18.12.2013 -27.3.2015
vyúčtování projektu
ZK 73/02/16 ze dne 25.2.2016</t>
  </si>
  <si>
    <t xml:space="preserve">13.12.2013 -27.3.2015
vyúčtování projektu
ZK 73/02/16 ze dne 25.2.2016
</t>
  </si>
  <si>
    <t>1.4.2015 - 27.11.2015
vyúčtování projektu 
ZK 257/06/16 ze dne 9.6.2016</t>
  </si>
  <si>
    <r>
      <t xml:space="preserve">9.2.2018 zaslal KK na ÚOHS na základě usnesení č. RK 805/07/17 podnět k případnému zahájení správního řízení z moci úřední,
15.3.2018 ÚOHS sdělil, že u veřejné zakázky "Modernizace a vybavení přístrojového vybavení Pavilonu akutní medicíny a centrálního vstupu KKN - Endosonografie - část 7" zahájil správní řízení, 
23.5.2018 nabylo právní moci rozhodnutí ÚOHS o vyměření pokuty ve výši 40.000 Kč, KKN pokutu uhradila.
KKN a.s. nepodala proti rozhodnutí rozklad – jednak z důvodu výše pokuty, jednak z důvodu limitně nulové pravděpodobnosti úspěchu,
KKN a.s. vyzvala k náhradě pokuty administrátora veřejné zakázky.
</t>
    </r>
    <r>
      <rPr>
        <b/>
        <sz val="11"/>
        <rFont val="Calibri"/>
        <family val="2"/>
        <charset val="238"/>
        <scheme val="minor"/>
      </rPr>
      <t>KONEČNÝ STAV</t>
    </r>
  </si>
  <si>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nabídek (doložení podepsaného návrhu smlouvy)</t>
  </si>
  <si>
    <t>Krajská agentura rozvoje podnikání, p.o.</t>
  </si>
  <si>
    <t>zadavatel nevyřadil při otevírání obálek nabídku, která obsahovala dokumenty v anglickém jazyce, k nimž nebyl připojen jejich úředně ověřený překlad do českého jazyka</t>
  </si>
  <si>
    <t xml:space="preserve">1.4.2010-31.3.2013
</t>
  </si>
  <si>
    <t>12.3.2007 - 29.7.2011
vyúčtování projektu
ZK 93/04/14 ze dne 24.4.2014</t>
  </si>
  <si>
    <t>25.9.2013 - 31.12.2013
vyúčtování projektu
ZK 302/09/15 ze dne 10.9.2015</t>
  </si>
  <si>
    <t>ÚRR 
očekávané penále</t>
  </si>
  <si>
    <t>z toho očekávaný finanční postih - odvod, pokuta nebo korekce, penále</t>
  </si>
  <si>
    <t>předpoklad vyměření penále až do výše odvodu</t>
  </si>
  <si>
    <t>ÚRR očekávané penále</t>
  </si>
  <si>
    <t>27.6.2018 doručen platební výměr na odvod ve výši 89.250,00 Kč; předpoklad vyměření penále až do výše odvodu;</t>
  </si>
  <si>
    <t>28.6.2018 doručen platební výměr na odvod ve výši 19.278.653,00 Kč; předpoklad vyměření penále až do výše odvodu;</t>
  </si>
  <si>
    <r>
      <t xml:space="preserve">27.6.2018 doručen platební výměr na odvod ve výši 7.605.522 Kč; </t>
    </r>
    <r>
      <rPr>
        <b/>
        <sz val="11"/>
        <color indexed="8"/>
        <rFont val="Calibri"/>
        <family val="2"/>
        <charset val="238"/>
      </rPr>
      <t>PŘEDPOKLAD VYMĚŘENÍ PENÁLE AŽ DO VÝŠE ODVODU</t>
    </r>
  </si>
  <si>
    <t>V rámci kontroly 3E byly dotačním orgánem stanoveny ex-post maximální pořizovací ceny jednotlivých přístrojů. Vzhledem k tomu, že ceny experta ÚRR absolutně neodrážely realitu tržního prostředí a ÚRR umožňovala u projektu vyhotovení znaleckého posudku, KKN zadala u soudního znalce znalecké posudky. KKN se podařilo prostřednictvím soudního znalce snížit tyto neuznatelné výdaje na 323.212,20 Kč (z původních 3.462.807 Kč).</t>
  </si>
  <si>
    <r>
      <t xml:space="preserve">Dne 24.8.2017 vystavilo MŽP výzvu k vrácení dotace podle §14f, odst. 3 zákona 218/2000 Sb. na částku 27.029,82 Kč s tím, že splatnost je 30 dní ode dne doručení;
dne 7.9.2017 organizace výzvu uhradila;
dne 16.11.2017 se organizace rozhodla s ohledem na nízkou pravděpodobnost vymožení prostředků i přes případný úspěch žaloby prostředky nevymáhat;
dne 21.12. 2017 se škodní komise unesla, že původcem škody je spol. Olivius s.r.o.
</t>
    </r>
    <r>
      <rPr>
        <b/>
        <sz val="11"/>
        <color theme="1"/>
        <rFont val="Calibri"/>
        <family val="2"/>
        <charset val="238"/>
        <scheme val="minor"/>
      </rPr>
      <t>KONEČNÝ STAV - PROTI UHRAZENÉ VÝZVĚ NENÍ PŘÍPUSTNÁ DALŠÍ OBRANA</t>
    </r>
  </si>
  <si>
    <r>
      <t xml:space="preserve">26.9.2016 doručeno oznámení o zahájení správního řízení ÚOHS-S0625/2016/VZ-39109/2016/542/JVo za VZ část 1 "Lůžka a anesteziologie" a část 2 "Ohřevy",
6.10.2016 odeslala KKN stanovisko k zahájenému správnímu řízení
16.11.2016 doručeno rozhodnutí o správní pokutě ve výši 30.000,- Kč,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předseda ÚOHS stížnost proti postupu ÚOHS zamítl,
9.3.2017 KKN podala žalobu na ochranu před nezákonným zásahem
</t>
    </r>
    <r>
      <rPr>
        <b/>
        <sz val="11"/>
        <rFont val="Calibri"/>
        <family val="2"/>
        <charset val="238"/>
      </rPr>
      <t>OČEKÁVÁME ROZSUDEK K  ŽALOBĚ NA OCHRANU PŘED NEOPRÁVNĚNÝM ZÁSAHEM ÚOHS</t>
    </r>
  </si>
  <si>
    <r>
      <t xml:space="preserve">rozhodnutím ÚOHS z 15.1.2015 snížena pokuta na 200 000 Kč; 28.1.2015 podán proti rozhodnutí rozklad;
4.1.2016 Rozhodnutí ÚOHS - zrušena pokuta, zastaveno správní řízení
</t>
    </r>
    <r>
      <rPr>
        <b/>
        <sz val="11"/>
        <color indexed="8"/>
        <rFont val="Calibri"/>
        <family val="2"/>
        <charset val="238"/>
      </rPr>
      <t>KONEČNÝ STAV - POSTIH ZRUŠEN</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</si>
  <si>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t>
    </r>
    <r>
      <rPr>
        <b/>
        <sz val="11"/>
        <color indexed="8"/>
        <rFont val="Calibri"/>
        <family val="2"/>
        <charset val="238"/>
      </rPr>
      <t xml:space="preserve">
OČEKÁVÁME ROZHODNUTÍ  MF O ODVOLÁNÍ PROTI ROZHODNUTÍ O ŽÁDOSTI O VRÁCENÍ VRATITELNÉHO PŘEPLATKU U PV č.9/2014</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</si>
  <si>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a sporu - částečný úspěch ve sporu, krácení sníženo o 630.739 Kč;
19.2.2018 podána správní žaloba proti rozhodnutí o sporu
</t>
    </r>
    <r>
      <rPr>
        <b/>
        <sz val="11"/>
        <rFont val="Calibri"/>
        <family val="2"/>
        <charset val="238"/>
      </rPr>
      <t>OČEKÁVÁME ROZSUDEK VE VĚCI SPRÁVNÍ ŽALOBY</t>
    </r>
  </si>
  <si>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4.8.2017 rozhodlo MF o odvolání proti PV č. 5/2014 a snížilo ho na částku 420.270 Kč, v důsledku předchozího rozhodnutí o prominutí by aktuální částka odvodu měla činit 105.068  Kč;
</t>
    </r>
    <r>
      <rPr>
        <sz val="11"/>
        <color indexed="8"/>
        <rFont val="Calibri"/>
        <family val="2"/>
        <charset val="238"/>
      </rPr>
      <t xml:space="preserve">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t>
    </r>
    <r>
      <rPr>
        <b/>
        <sz val="11"/>
        <color indexed="8"/>
        <rFont val="Calibri"/>
        <family val="2"/>
        <charset val="238"/>
      </rPr>
      <t xml:space="preserve">
OČEKÁVÁME ROZHODNUTÍ MF O ODVOLÁNÍ PROTI ROZHODNUTÍ O ŽÁDOSTI O VRÁCENÍ VRATITELNÉHO PŘEPLATKU U PV č.2/2014, 3/2014 A 5/2014</t>
    </r>
  </si>
  <si>
    <r>
      <t xml:space="preserve">30. 9. 2016 skupině pro řešení finančních postihů předložen souhrn nezpůsobilých nákladů, vyúčtování projektu - viz usnesení č. ZK 292/06/17; 
12.7.2018 stanovisko KKN a.s. k případnému zahájení sporného řízení (písemnost čj. 2545/FI/18) - sporné řízení pro peněžité plnění   s ohledem na rozhodovací praxi nebude zahájeno
</t>
    </r>
    <r>
      <rPr>
        <b/>
        <sz val="11"/>
        <rFont val="Calibri"/>
        <family val="2"/>
        <charset val="238"/>
      </rPr>
      <t xml:space="preserve">OČEKÁVÁME VYJÁDŘENÍ KKN, ZDA PŘISTUPÍ K ŘEŠENÍ KONEČNÉ VÝŠE POSTIHU JAKO ŠKODY </t>
    </r>
  </si>
  <si>
    <t>24.7.2018 doručen platební výměr na odvod ve výši 5.932.671,00 Kč; předpoklad vyměření penále až do výše odvodu;</t>
  </si>
  <si>
    <r>
      <t xml:space="preserve">30. 9. 2016 skupině pro řešení finančních postihů předložen souhrn nezpůsobilých nákladů, 
12.7.2018 stanovisko KKN a.s. k případnému zahájení sporného řízení (písemnost čj. 2545/FI/18) - sporné řízení pro peněžité plnění   s ohledem na rozhodovací praxi nebude zahájeno
</t>
    </r>
    <r>
      <rPr>
        <b/>
        <sz val="11"/>
        <color theme="1"/>
        <rFont val="Calibri"/>
        <family val="2"/>
        <charset val="238"/>
        <scheme val="minor"/>
      </rPr>
      <t xml:space="preserve">OČEKÁVÁME VYJÁDŘENÍ KKN, ZDA PŘISTOUPÍ K ŘEŠENÍ KONEČNÉ VÝŠE POSTIHU JAKO ŠKODY </t>
    </r>
    <r>
      <rPr>
        <sz val="11"/>
        <color theme="1"/>
        <rFont val="Calibri"/>
        <family val="2"/>
        <charset val="238"/>
        <scheme val="minor"/>
      </rPr>
      <t xml:space="preserve">
</t>
    </r>
  </si>
  <si>
    <r>
      <t xml:space="preserve">24.3.2016 Doručen Protokol o kontrole č.j. RRSZ 3770/2016,
7.4.2016 KKN, a.s. podala námitky proti Protokolu,
5/2016 vyřízení námitek - částečně vyhověno,
27.1.2017 ÚRR dobrovolně odeslal Oznámení o krácení způsobilých výdajů,
</t>
    </r>
    <r>
      <rPr>
        <sz val="11"/>
        <color indexed="8"/>
        <rFont val="Calibri"/>
        <family val="2"/>
        <charset val="238"/>
      </rPr>
      <t>12.7.2018 stanovisko KKN a.s. k případnému zahájení sporného řízení (písemnost čj. 2545/FI/18) - sporné řízení pro peněžité plnění   s ohledem na rozhodovací praxi nebude zahájeno</t>
    </r>
    <r>
      <rPr>
        <b/>
        <sz val="11"/>
        <color indexed="8"/>
        <rFont val="Calibri"/>
        <family val="2"/>
        <charset val="238"/>
      </rPr>
      <t xml:space="preserve">
OČEKÁVÁME VYJÁDŘENÍ KKN, ZDA PŘISTOUPÍ K ŘEŠENÍ KONEČNÉ VÝŠE POSTIHU JAKO ŠKODY </t>
    </r>
  </si>
  <si>
    <t>Výstavba kooperační sítě v oblasti automatizace za účelem zvýšení ekonomickotechnické úrovně v sasko-české oblasti podpory - AKONA</t>
  </si>
  <si>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Kč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</si>
  <si>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</si>
  <si>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r>
      <t xml:space="preserve">Stanovisko ÚRR č. RRSZ 17300/2015 ze dne 6.8.2015, dne 19.8.2015 podány Námitky proti stanovisku
9.9.2015 podepsána Smlouva o dotaci v původní výši, přesun  způsobilých výdajů do nezpůsobilých ÚRR neprovedl.
</t>
    </r>
    <r>
      <rPr>
        <b/>
        <sz val="11"/>
        <color indexed="8"/>
        <rFont val="Calibri"/>
        <family val="2"/>
        <charset val="238"/>
      </rPr>
      <t>KONEČNÝ STAV - BEZ KRÁCENÍ</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</si>
  <si>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Olivius,s.r. o. Zbylou část korekce uhradila ZZS KK ze svého rozpočtu.
</t>
    </r>
    <r>
      <rPr>
        <b/>
        <sz val="11"/>
        <color indexed="8"/>
        <rFont val="Calibri"/>
        <family val="2"/>
        <charset val="238"/>
      </rPr>
      <t>KONEČNÝ STAV - PROTI KRÁCENÍ SE JIŽ NELZE BRÁNIT</t>
    </r>
  </si>
  <si>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</si>
  <si>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1.8.2014 - 30.10.2015
vyúčtování projektu
ZK 449/09/16 ze dne 8.9.2016</t>
  </si>
  <si>
    <t>2.1.2012 - 29.10.2015
vyúčtování projektu
ZK 604/12/16 ze dne 20.12.2016</t>
  </si>
  <si>
    <t>1. 7. 2010 - 30. 6. 2013
vyúčtování projektu
ZK 121/04/14 ze dne 24.4.2014</t>
  </si>
  <si>
    <r>
      <t>ÚOHS 10.4.2014 zamítnul rozklad, rozhodnutí o pokutě nabylo právní moci, pokuta uhrazena; 10.6.2014 podaná správní žaloba,
na 20.6.2016 předvolána ISŠTE k soudu v Brně; 30 Af 42/2014 - 71  ze dne 20.6.2016 rozsudek soudu ve věci správní žaloby -  zamítnuto</t>
    </r>
    <r>
      <rPr>
        <b/>
        <sz val="11"/>
        <color indexed="8"/>
        <rFont val="Calibri"/>
        <family val="2"/>
        <charset val="238"/>
      </rPr>
      <t xml:space="preserve">
</t>
    </r>
    <r>
      <rPr>
        <sz val="11"/>
        <color indexed="8"/>
        <rFont val="Calibri"/>
        <family val="2"/>
        <charset val="238"/>
      </rPr>
      <t xml:space="preserve">19.7.2016 podala AK kasační stížnost, 3. 4. 2017 NSS  kasační stížnost zamítl;
9.6.2017 podala ISŠTE Sokolov prostřednictvím advokáta JUDr. Mgr. Slavomíra Hrinka ústavní stížnost´advokát zastupoval školu bezplatně, 20.6.2017 Ústavní soud rozhodl o bezdůvodnosti ústavní žaloby;
ISŠTE podala 28.7.2017 proti externímu administrátorovi společnosti AXCODE  žalobu, Obvodní soud pro prahu 10 rozsudkem z 18.4.2018 žalobu zamítnul.
</t>
    </r>
    <r>
      <rPr>
        <b/>
        <sz val="11"/>
        <color indexed="8"/>
        <rFont val="Calibri"/>
        <family val="2"/>
        <charset val="238"/>
      </rPr>
      <t>KONEČNÝ STAV - PROTI ULOŽENÉ POKUTĚ JIŽ NENÍ MOŽNÉ UŽÍT ŽÁDNÝCH ŘÁDNÝCH OPRAVNÝCH PROSTŘEDKŮ</t>
    </r>
  </si>
  <si>
    <r>
      <t xml:space="preserve">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a nepodání návrhu na spor pro 173.153,08  Kč (pochybení A1.3);
RKK usnesením č. RK 848/07/18 ze dne 23.7.2018 vzala na vědomí nepodání sporu na peněžité plnění 
</t>
    </r>
    <r>
      <rPr>
        <b/>
        <sz val="11"/>
        <rFont val="Calibri"/>
        <family val="2"/>
        <charset val="238"/>
        <scheme val="minor"/>
      </rPr>
      <t>OČEKÁVÁME VYJÁDŘENÍ KSÚS K DALŠÍMU POSTUPU</t>
    </r>
  </si>
  <si>
    <r>
      <t>20.12.2016 doručena Zpráva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</si>
  <si>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RKK usnesením č. RK 861/07/17 ze dne 24.7.2017 vzala na vědomí výsledek sporu pro nepeněžité plnění a informaci o nepodání návrhu na peněžité plnění
</t>
    </r>
    <r>
      <rPr>
        <b/>
        <sz val="11"/>
        <color indexed="8"/>
        <rFont val="Calibri"/>
        <family val="2"/>
        <charset val="238"/>
      </rPr>
      <t>KSÚS BUDE KRÁCENÍ DOTACE  ŘEŠIT JAKO ŠKODNÍ PŘÍPAD</t>
    </r>
  </si>
  <si>
    <t>ÚRR 
krácení dotace</t>
  </si>
  <si>
    <t>MMR 
krácení dotace</t>
  </si>
  <si>
    <t>CRR ČR 
krácení dotace</t>
  </si>
  <si>
    <t>MŠMT
krácení dotace</t>
  </si>
  <si>
    <t>MŽP
krácení dotace</t>
  </si>
  <si>
    <t>MPSV
krácení dotace</t>
  </si>
  <si>
    <t>MF krácení dotace</t>
  </si>
  <si>
    <t>CRR
krácení dotace</t>
  </si>
  <si>
    <t>MŠMT 
krácení dotace</t>
  </si>
  <si>
    <t>krácení dotace</t>
  </si>
  <si>
    <r>
      <t xml:space="preserve">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24.7.2017 RKK (RK 860/07/17) vzala na vědomí rozhodnutí KSÚS o podání návrhu na spor pro 377.246,20 Kč (pochybení D) a nepodání návrhu na spor pro 305.657,63 Kč (pochybení A1, A2, A3, F, G), 
28.6.2018 podala KSÚS návrh na zahájení sporu pro peněžité plnění ve výši 377.246,20 Kč
</t>
    </r>
    <r>
      <rPr>
        <b/>
        <sz val="11"/>
        <rFont val="Calibri"/>
        <family val="2"/>
        <charset val="238"/>
      </rPr>
      <t>OČEKÁVÁME ROZHODNUTÍ O SPORU Z VEŘEJNOPRÁVNÍ SMLOUVY PRO PENĚŽITÉ PLNĚNÍ</t>
    </r>
  </si>
  <si>
    <t xml:space="preserve">dne 24.1.2018 - e-mailem sdělení z MŠMT o sankci, možno podat do 8.2.2018 námitky, sankce bude předána na FÚ; dne 6.2.2018 na MŠMT odeslány námitky; doručeno Rozhodnutí č. 3 o změně rozhodnutí o poskytnutí dotace č. 04/44/1.1./2013 ze dne 18.4.2018; ukončení udržitelnosti 30.6.2018
</t>
  </si>
  <si>
    <t>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proběhla škodní komise - RKK schválila usnesením č. RK 1330/11/17 ze dne 13.11.2017 - škoda bude vymáhána po vedoucím projektu APDM; Škoda ve výši 2.762,50 Kč byla APDM dne 9.8.2018 uhrazena</t>
  </si>
  <si>
    <t>dne 28.7.2017 podán podnět ze strany KK na ÚOHS, dne 1.8.2017 poplatek ve výši 10.000,- Kč uhrazen, dne 14.8.2017 z ÚOHS Sdělení k podnětu, KK odeslal dne 19.9.2017 vyjádření ke sdělení k podnětu, ÚOHS dne 20.10. 2017 zaslal Oznámení o zahájení správního řízení, KK dne 31.10.2017 zaslal na ÚOHS stanovisko k zahájenému správnímu řízení; dne 29.11.20107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KK uhradí pokutu v termínu do 13.4.2018; vyúčtování ZKK 356/09/17 ze dne 7.9.2017; KK uhradil pokutu 4.4.2018; dne 1.8.2018 vyhotoveno OLP právní posouzení odpovednosti za škodu externího administrátora; OLP bude vymáhat vzniklou škodu vůči ADW CONSULT, s.r.o.</t>
  </si>
  <si>
    <t>27.2.2017 Protokol o ústním jednání z FÚ; dne 13.3.2017 podáno stanovisko; 3.4.2017 z FÚ Zpráva o daňové kontrole a PV na odvod ve výši 109.471,-Kč, uhrazen dne 6.4.2017, odvolání proti PV  4.5.2017; dne 12.7.2017 postoupení odvolání Odvol.fin.řed.v Brně; Dne 6.4.2018 obdržel KK rozhodnutí o odvolání - snížení odvodu na 1.386,00 Kč, přeplatek ve výši 108.085,00 Kč vrátil FÚ na účet KK dne 18.4.2018; 9.8.2018 škodní komise - nevymáhat</t>
  </si>
  <si>
    <t xml:space="preserve">27.2.2017 Protokol o ústním jednání z FÚ; dne 13.3.2017 podáno stanovisko; 3.4.2017 z FÚ Zpráva o daňové kontrole a PV na odvod ve výši 129.560,-Kč, uhrazen dne 6.4.2017, odvolání proti PV 4.5.2017; dne 12.7.2017 postoupení odvolání Odvol.fin.řed.v Brně; Dne 6.4.2018 obdržel KK rozhodnutí o odvolání - snížení odvodu na 1.388,00 Kč, přeplatek ve výši 128.172,00 Kč vrátil FÚ na účet KK dne 18.4.2018; 9.8.2018 škodní komise - nevymáhat
</t>
  </si>
  <si>
    <t>dne 23.10.2017 Oznámení o ukončení kontroly z CRR, stížnost do 24.11.2017, dne 15.11.2017 odeslaná stížnost na CRR a MMR; dne 15.12.2017 z CRR vypořádání stížnosti - zamítnutí; 10. 5. 2018 obdržel KK Odpověď na opakovanou žádost o odůvodnění rozhodnutí, ve kterém se CRR vyjádřilo ke správnému postupu kontrolora; dne 10.8.2018 postoupení věci MMR - přezkum postupu kontrolora</t>
  </si>
  <si>
    <t>FÚ penále za prodlení</t>
  </si>
  <si>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 6. 2018 z URR doručen PV č. 16/2018 ve výši 89.250,00 Kč; dne 28. 6 2018 z URR doručen PV č. 17/2018 ve výši 19.278.653,00 Kč; 26. 7. 2018 odesláno odvolání proti PV
</t>
    </r>
    <r>
      <rPr>
        <b/>
        <sz val="11"/>
        <rFont val="Calibri"/>
        <family val="2"/>
        <charset val="238"/>
        <scheme val="minor"/>
      </rPr>
      <t>OČEKÁVÁME PV NA PENÁLE</t>
    </r>
  </si>
  <si>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dne 27.7.2018 doručen rozsudek Krajského soudu v Plzni o zamítnutí žaloby; čeká se na pr. posouzení OLP
</t>
    </r>
    <r>
      <rPr>
        <b/>
        <sz val="11"/>
        <rFont val="Calibri"/>
        <family val="2"/>
        <charset val="238"/>
        <scheme val="minor"/>
      </rPr>
      <t xml:space="preserve">ŽÁDOST O PROMINUTÍ ODVODU A DOSUD NEVYM.PENÁLE NA GENER.FIN.ŘED.
</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</si>
  <si>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24. 7. 2018 doručen PV č. 18/2018; dne 21.8.2018 podáno odvolání proti PV č.j.230/JV/18 a 231/JV/18
</t>
    </r>
    <r>
      <rPr>
        <b/>
        <sz val="11"/>
        <rFont val="Calibri"/>
        <family val="2"/>
        <charset val="238"/>
        <scheme val="minor"/>
      </rPr>
      <t>OČEKÁVÁME PV NA PENÁLE</t>
    </r>
    <r>
      <rPr>
        <b/>
        <sz val="16"/>
        <color theme="1"/>
        <rFont val="Calibri"/>
        <family val="2"/>
        <charset val="238"/>
        <scheme val="minor"/>
      </rPr>
      <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</si>
  <si>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a rozhodl o náhradě výloh ve prospěch KSÚS
</t>
    </r>
    <r>
      <rPr>
        <b/>
        <sz val="11"/>
        <color indexed="8"/>
        <rFont val="Calibri"/>
        <family val="2"/>
        <charset val="238"/>
      </rPr>
      <t>KONEČNÝ STAV - POSTIH ZRUŠEN</t>
    </r>
  </si>
  <si>
    <r>
      <t xml:space="preserve">7.11.2014 ukončena veřejnosprávní kontrola - námitkám bylo částečně vyhověno
celkové navržené krácení 55.230,45 Kč (částka z dotace), ale příjemce 24.684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(viz usnesení 592/05/17).
</t>
    </r>
    <r>
      <rPr>
        <b/>
        <sz val="11"/>
        <color theme="1"/>
        <rFont val="Calibri"/>
        <family val="2"/>
        <charset val="238"/>
        <scheme val="minor"/>
      </rPr>
      <t xml:space="preserve">KONEČNÝ STAV - </t>
    </r>
    <r>
      <rPr>
        <b/>
        <sz val="11"/>
        <color indexed="8"/>
        <rFont val="Calibri"/>
        <family val="2"/>
        <charset val="238"/>
      </rPr>
      <t>SPOR Z VPS NEBUDE PODÁN, RKK ULOŽILA  KSÚS VYPOŘÁDAT ŠKODU V SOULADU S PLATNOU LEGISLATIVOU</t>
    </r>
  </si>
  <si>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 přečerpání položky - pravděpodobně chyba administrátora (příjemce bude po administrátorovi vymáhat), námitky zamítnuty, 15.2.2016 projekt finančně ukončen,
dne 27.1.2017 ÚRR dobrovolně odeslal Oznámení o krácení způsobilých výdajů; při závěrečném vyúčtování projektu pracovní skupina provedla přepočet krácení způsobilých výdajů dle zaslaného oznámení z ÚRR, původní pochybení ve výši 554.433,10 Kč za veřejnou zakázku se vztahovalo k projektu pouze částečně, a to jen ve výši 108.641,22 Kč;
Rada usnesením č. RK 932/08/17 ze dne 7.8.2017vzala na vědomí nepodání sporu pro peněžité plnění, náklady na zpracování návrhu na zahájení sporného řízení v konečném důsledku pravděpodobně převýšily případné snížení sankce; 
30.5.2018 proběhlo jednání škodní komise, které vzhledem k tomu, že škoda vznikla v roce 2008 a že výběrové řízení bylo konáno v souladu s tehdejší běžnou praxi a že nelze specifikovat osobu odpovědnou za vznik konkrétní škody doporučila  škodu ve výši 94.941,60 Kč nevymáhat. Částku ve výši 13 699,62 na základě výzvy Muzea Sokolov zaplatila firma OLIVIUS, s.r.o.   
</t>
    </r>
    <r>
      <rPr>
        <b/>
        <sz val="11"/>
        <rFont val="Calibri"/>
        <family val="2"/>
        <charset val="238"/>
        <scheme val="minor"/>
      </rPr>
      <t xml:space="preserve">KONEČNÝ STAV </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</si>
  <si>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plnění.
</t>
    </r>
    <r>
      <rPr>
        <b/>
        <sz val="11"/>
        <rFont val="Calibri"/>
        <family val="2"/>
        <charset val="238"/>
      </rPr>
      <t>RKK ULOŽILA KSÚS  PŘEDLOŽIT INFORMACI O DALŠÍM POSTUPU</t>
    </r>
  </si>
  <si>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charset val="238"/>
      </rPr>
      <t>RKK ULOŽILA KSÚS  PŘEDLOŽIT INFORMACI O DALŠÍM POSTUPU
OČEKÁVÁME ROZSUDEK VE VĚCI SPRÁVNÍ ŽALOBY</t>
    </r>
  </si>
  <si>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</si>
  <si>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r>
      <t xml:space="preserve">14.9.2016 doručena Zpráva o auditu operace ROPSZ/2016/O/012 ze dne 31.8.2016, auditované prostředky byly ve výši 171.293.570,94 Kč, identifikované nezpůsobilé výdaje ve výši 134.201,25 Kč, ( z toho 29.221,50  Kč za neprovedené korekce za VŘ 003 a VŘ 004.
</t>
    </r>
    <r>
      <rPr>
        <b/>
        <sz val="11"/>
        <color indexed="8"/>
        <rFont val="Calibri"/>
        <family val="2"/>
        <charset val="238"/>
      </rPr>
      <t>OČEKÁVÁME VYSTAVENÍ PLATEBNÍHO VÝMĚRU</t>
    </r>
  </si>
  <si>
    <r>
      <t xml:space="preserve">6.12.2016 doručena Zpráva o auditu operace ROPSZ/2016/O/020 ze dne 30.11.2016, auditované prostředky byly ve výši 132.428.457,27 Kč, z toho 3.872 Kč za neprovedenou korekci za VŘ 004 
</t>
    </r>
    <r>
      <rPr>
        <b/>
        <sz val="11"/>
        <rFont val="Calibri"/>
        <family val="2"/>
        <charset val="238"/>
      </rPr>
      <t>OČEKÁVÁME VYSTAVENÍ PLATEBNÍHO VÝMĚRU</t>
    </r>
  </si>
  <si>
    <t>1.10.2014-31.10.2015
informace k projektu 
ZK 285/09/15 ze dne 10.9.2015</t>
  </si>
  <si>
    <t>1.7.2015 - 30.11.2015
informace k projektu 
ZK 392/09/16 ze dne 8.9.2016</t>
  </si>
  <si>
    <t>9. 9. 2013 - 20.6. 2014
vyúčtování projektu
ZK 147/04/17 ze dne 20.4.2017</t>
  </si>
  <si>
    <r>
      <t xml:space="preserve">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RKK usnesením č. RK 444/04/18 ze dne 23.4.2018 schválila soudní vymáhání pohledávky po mandantáři Veřejné zakázky s.r.o.;  dle info z OLP ze dne 5.9.2018 bude s ohledem na složitost posouzení odpovědnosti (spojení s porušením rozpočtové kázně) podána žaloba a v případě, že dojde k mimosoudnímu jednání, bude požádáno o přerušení jednání.</t>
    </r>
  </si>
  <si>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</si>
  <si>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r>
      <t xml:space="preserve">9/2014 ukončena veřejnosprávní kontrola - protokol č. RRSZ 17123/2014; 
2.6.2015 doručena Zpráva o auditu operace č. ROPSZ/2015/O/020 ze dne 19.5.2015, potvrzen závěru z VSK, vč. výše fin. postihu, ve zprávě je uveden nulový finanční postih;
veřejnosprávní kontrola -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12.7.2018 stanovisko KKN a.s. k případnému zahájení sporného řízení (písemnost čj. 2545/FI/18) - sporné řízení pro peněžité plnění  bude zahájeno s ohledem na rozhodovací praxi pouze  u identifikovaného pochybení ve veřejné zakázce  část 10 - monitorovací systémy ve výši 483.531 Kč.
24.8.2018 KKN podala návrh na zahájení sporného řízení pro peněžité plnění ve  výši 483.531 Kč (VŘ 020 - V.etapa, část 10 - Monitorovací systém).
</t>
    </r>
    <r>
      <rPr>
        <b/>
        <sz val="11"/>
        <rFont val="Calibri"/>
        <family val="2"/>
        <charset val="238"/>
        <scheme val="minor"/>
      </rPr>
      <t xml:space="preserve">OČEKÁVÁME </t>
    </r>
    <r>
      <rPr>
        <b/>
        <sz val="11"/>
        <rFont val="Calibri"/>
        <family val="2"/>
        <charset val="238"/>
      </rPr>
      <t>ROZHODNUTÍ SPORU Z VPS PRO PENĚŽITÉ PLNĚNÍ</t>
    </r>
  </si>
  <si>
    <t>dne 3. 5. 2018 doručen PV na penále za prodlení s odvodem za porušení rozpočtové kázně ve výši 1.140,00 Kč;
7.8.2018 z FÚ pro Karlovarský kraj doručen opravný platební výměr na penále za prodlení s odvodem,
KK uhradil 7.8.2018 PV na penále ve výši 1.084,00 Kč.</t>
  </si>
  <si>
    <t xml:space="preserve">FÚ penále </t>
  </si>
  <si>
    <t>penále za prodlení s odvodem</t>
  </si>
  <si>
    <t>6.9.2018 doručen PV na penále za prodlení s odvodem; dne 10.9.2018 PV na penále uhrazen</t>
  </si>
  <si>
    <t>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dne 4.9.2018 odeslána žádost o prominutí odvodu a nevyměřeného penále;</t>
  </si>
  <si>
    <t>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 5. 2018 doručena žádost o opravu vydaných platebních výměrů z MF (nezohlednili 5% vlastních zdrojů příjemce dotace) dne 11. 5. 2018 podal KK proti PV odvolání; dne 19.6.2018 obdržel KK Návrh Zprávy o auditu - bez zjištění; 2. 7. 2018 doručeno Rozhodnutí o odvolání z FÚ KV- změna výše PV z 2.401,00 Kč na 2.281,00 Kč. Dne 17.9.2018 obdržel KK od FÚ KV vratku ve výši 120,00 Kč</t>
  </si>
  <si>
    <r>
      <t xml:space="preserve">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 Kč a 1.970.915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t>
    </r>
    <r>
      <rPr>
        <b/>
        <sz val="11"/>
        <rFont val="Calibri"/>
        <family val="2"/>
        <charset val="238"/>
        <scheme val="minor"/>
      </rPr>
      <t>KK PODÁ SPRÁVNÍ ŽALOBU
A ŽÁDOST O PROMIN.ODVODU A PENÁLE</t>
    </r>
  </si>
  <si>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</si>
  <si>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r>
      <t xml:space="preserve">24.10.2014 Protokol RRSZ 22527/2014, 22.3.2015 Kontrola RRSZ 6003/2015, 22.4.2015 Stanoviska RRSZ 9238/2015 a RRSZ 9241/2015. 
23.10.2015 Protokol RRSZ 22033/2015 - podány námitky
4.12.2015 Dodatek k protokolu - námitkám částečně vyhověno
schváleno vyúčtování projektu ZKK
27.1.2017 ÚRR dobrovolně odeslal Oznámení o krácení způsobilých výdajů
</t>
    </r>
    <r>
      <rPr>
        <b/>
        <sz val="11"/>
        <color indexed="8"/>
        <rFont val="Calibri"/>
        <family val="2"/>
        <charset val="238"/>
      </rPr>
      <t>PŘÍPRAVA NÁVRHU NA SPOR Z VEŘEJNOPRÁVNÍ SMLOUVY PRO PENĚŽITÉ PLNĚNÍ</t>
    </r>
  </si>
  <si>
    <r>
      <t xml:space="preserve">Dne 12. 9. 2017 vystavilo MŽP výzvu k vrácení dotace podle §14f, odst. 3 zákona 218/2000 Sb. na částku 70.013,51 Kč s tím, že splatnost je 30 dní ode dne doručení, dne 9.10.2017 škola výzvu hradila; RKK usneseneím č. RK 1231/10/17 ze dne 16.10.2017 uložila řediteli řešit uhrazenou výzvu jako škodní případ,
dne 7.9.2018 proběhlo jednání škodní komise, konečnou výši náhrady škody určí RKK, které budou na jednání  v 10/2018 předloženy doporučení škodní komise.
</t>
    </r>
    <r>
      <rPr>
        <b/>
        <sz val="11"/>
        <color theme="1"/>
        <rFont val="Calibri"/>
        <family val="2"/>
        <charset val="238"/>
        <scheme val="minor"/>
      </rPr>
      <t>KONEČNÝ STAV - PROTI UHRAZENÉ VÝZVĚ NENÍ PŘÍPUSTNÁ DALŠÍ OBRANA</t>
    </r>
  </si>
  <si>
    <t>19.6.2013-31.12.2014
vyúčtování projektu
ZK25/02/18 ze dne 22.2.2018</t>
  </si>
  <si>
    <r>
      <t xml:space="preserve">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
Projekt fyzicky i administrativně ukončen, MPSV vydalo Závěrečné vyhodnocení akce, dne 27.6.2016 ukončen finančně; 
dne 11.9.2018 proběhlo jednání škodní komise, konečnou výši náhrady škody určí RKK, které budou na jednání  v 10/2018 předloženy doporučení škodní komise.
</t>
    </r>
    <r>
      <rPr>
        <b/>
        <sz val="11"/>
        <rFont val="Calibri"/>
        <family val="2"/>
        <charset val="238"/>
        <scheme val="minor"/>
      </rPr>
      <t>KONEČNÝ STAV - ZKRÁCENÍ DOTACE</t>
    </r>
  </si>
  <si>
    <r>
      <t xml:space="preserve">dne 14.12.2015 doručena Zpráva o auditu operace za II. etapu projektu, MF ČR navrhlo nezpůsobilé výdaje a předalo zprávu ÚRR, k pochybením uvedeno, že ovlivňují i certifikované výdaje I.etapy projektu, 
dne 21.1.2016 ÚRR doručil Výzvy k vrácení dotace dle § 22 odst. 6 zák. 250/2000 Sb., tj. nejedná se o daňové řízení, výzvy z důvodu předpokladu chybně stanovených částek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13. 4. 2017 podáno odvolání proti PV č. 3/2017;
ÚRR dne 7. 9. 2018 zahájil kontrolu
</t>
    </r>
    <r>
      <rPr>
        <b/>
        <sz val="11"/>
        <color indexed="8"/>
        <rFont val="Calibri"/>
        <family val="2"/>
        <charset val="238"/>
      </rPr>
      <t>OČEKÁVÁME VYDÁNÍ PLATEBNÍCH VÝMĚRŮ PRO DALŠÍ ZJIŠTĚNÍ; OČEKÁVÁME ROZHODNUTÍ O ODVOLÁNÍ PROTI PLATEBNÍMU VÝMĚRU č.  3/2017</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</si>
  <si>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 xml:space="preserve">ÚRR je povinen vrátit 33.160.392 Kč na účet školy; </t>
    </r>
    <r>
      <rPr>
        <sz val="11"/>
        <rFont val="Calibri"/>
        <family val="2"/>
        <charset val="238"/>
        <scheme val="minor"/>
      </rPr>
      <t xml:space="preserve">
21.6.2016 ISŠTE podala žádost o vratku vratitelného přeplatku - prozatím správce daně částku nevrátil;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Bude podána správní žaloba.</t>
    </r>
    <r>
      <rPr>
        <b/>
        <sz val="11"/>
        <rFont val="Calibri"/>
        <family val="2"/>
        <charset val="238"/>
      </rPr>
      <t xml:space="preserve">
OČEKÁVÁME ROZHODNUTÍ MF O ODVOLÁNÍ PROTI NEPŘIZNÁNÍ VRATITELNÉHO PŘEPLATKU, PROTI CHYBNÉ VÝŠI ÚROKU Z VRATITELNÉHO PŘELATKU A PROTI NEPŘIZNÁNÍ ÚROKU Z NEOPRÁVNĚNÉHO JEDNÁNÍ SPRÁVCE DANĚ</t>
    </r>
  </si>
  <si>
    <r>
      <t>10.11.2014 ukončena veřejnosprávní kontrola č.j. RRSZ 23317/2014 - námitkám nebylo vyhověno;
9.4.2015  doručen  zápis z administrativní kontroly č.j. RRSZ 7426/2015 ze dne 8.4.2015, 14.4.2015 podáno nesouhlasné stanovisko, 27.5.2015 sdělení ke stanovisku, částečně vyhověno;
14.10.2015 Protokol o kontrole č.j. 21378/2015, podány námitky, kterým bylo částečně vyhověno; 
v červnu 2016 podán návrh na zahájení sporného řízení  z veřejnosprávní smlouvy na nepeněžité plnění;
13.10.2016 MFČR rozhodlo ve sporu pro nepeněžité plnění Muzea a ÚRR ve prospěch Muzea a přikázalo, aby ÚRR písemně informoval Muzeum o krácení dotace a o důvodech krácení dotace;
21.10.2016 byla doručeno výzva k podání stanoviska k odporu ÚRR proti rozhodnutí MFČR,  21.11.2016 odesláno stanovisko k odporu,
19.12.2016 doručeno Oznámení o krácení způsobilých výdajů projektu;</t>
    </r>
    <r>
      <rPr>
        <sz val="11"/>
        <color rgb="FFFF0000"/>
        <rFont val="Calibri"/>
        <family val="2"/>
        <charset val="238"/>
        <scheme val="minor"/>
      </rPr>
      <t xml:space="preserve">
</t>
    </r>
    <r>
      <rPr>
        <sz val="11"/>
        <rFont val="Calibri"/>
        <family val="2"/>
        <charset val="238"/>
        <scheme val="minor"/>
      </rPr>
      <t xml:space="preserve">10.1.2017 dotaz MFČR na procesní stanovisko Muzea, 16.1.2017 Muzeum souhlasí se zpětvzetím sporu;
27.1.2017 doručeno usnesení o zastavení sporu spolu s rozhodnutím o povinnosti ÚRR nahradit Muzeu Sokolov náklady na správní poplatek; RKK usnesením č. RK 975/08/18 ze dne 20.8.2018 schválila podání návrhu na zahájení sporu pro peněžité plnění
</t>
    </r>
    <r>
      <rPr>
        <b/>
        <sz val="11"/>
        <rFont val="Calibri"/>
        <family val="2"/>
        <charset val="238"/>
      </rPr>
      <t>PŘÍPRAVA NÁVRHU NA SPOR Z VEŘEJNOPRÁVNÍ SMLOUVY PRO PENĚŽITÉ PLNĚNÍ</t>
    </r>
  </si>
  <si>
    <r>
      <t xml:space="preserve">7/2014 ukončena VSK, podány námitky, v 8/2015 vydán Dodatek k protokolu o kontrole RRSZ 14703/2015 - námitkám částečně vyhověno,
1/2016 ukončena VSK, v protokolu 1376/2016 stanovena korekce
dle závěrečného vyúčtování VZ na stavební práce nedočerpána v plné výši;
dne 19.12.2016 podán spor pro nepeněžité plnění
25.1.2017 doručen příkaz MFČR, podle kterého musí ÚRR splnit povinnosti ze smlouvy o dotaci (úspěch sporu),
24.1.2017 odeslalo Oznámení o krácení dotace, čímž splnilo předmět ustanovení, které bylo předmětem sporu,
13.2.2017 odeslala škola zpětvzetí návrhu na spor za předpokladu, že ji budou uhrazeny náklady na správní poplatek,
22.2.2017 MFČR zastavilo řízení o sporu a rozhodlo o povinnosti ÚRR uhraditškole náklady na správní poplatek, RKK usnesením č. RK 1047/09/18 ze dne 10.9.2018 schválila podání návrhu na zahájení sporu pro peněžité plnění
</t>
    </r>
    <r>
      <rPr>
        <b/>
        <sz val="11"/>
        <color indexed="8"/>
        <rFont val="Calibri"/>
        <family val="2"/>
        <charset val="238"/>
      </rPr>
      <t>PŘÍPRAVA NÁVRHU NA SPOR Z VEŘEJNOPRÁVNÍ SMLOUVY PRO PENĚŽITÉ PLNĚNÍ</t>
    </r>
  </si>
  <si>
    <r>
      <t xml:space="preserve">dne 1.9.2016 doručena žádost o zaslání dokumentace k VZ pro části 7, nejpozději do dne 8.9.2016,
30.9.2016 doručeno oznámení o zahájení správního řízení č.j. ÚOHS-S0635/2016/VZ-39900/2016/551/OPa za VZ část 7 - Endoskopie a vrtačky, stanovisko odesláno 10.10.2016,
11.11.2016 doručeno rozhodnutí o udělení správní pokuty ve výši 60.000 Kč,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t>
    </r>
    <r>
      <rPr>
        <b/>
        <sz val="11"/>
        <color indexed="8"/>
        <rFont val="Calibri"/>
        <family val="2"/>
        <charset val="238"/>
      </rPr>
      <t>OČEKÁVÁME ROZHODNUTÍ O ROZKLADU A ROZHODNUTÍ VE VĚCI  ŽALOBY NA OCHRANU PŘED NEOPRÁVNĚNÝM ZÁSAHEM ÚOHS</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</si>
  <si>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t>
    </r>
    <r>
      <rPr>
        <b/>
        <sz val="11"/>
        <color indexed="8"/>
        <rFont val="Calibri"/>
        <family val="2"/>
        <charset val="238"/>
      </rPr>
      <t>OČEKÁVÁME ROZHODNUTÍ O ROZKLADU A ROZHODNUTÍ VE VĚCI  ŽALOBY NA OCHRANU PŘED NEOPRÁVNĚNÝM ZÁSAHEM ÚOHS</t>
    </r>
  </si>
  <si>
    <r>
      <t xml:space="preserve">Dne 23.9.2016 doručena žádost o zaslání protokolů k VZ pro část 14, nejpozději do dne 27.9.2016,
30.9.2016 doručeno oznámení o zahájení správního řízení č.j. ÚOHS-S0638/2016/VZ-40019/2016/551/SBe za VZ část 14 - Inkubátory a vyhřívané lůžko, stanovisko odesláno 10.10.2016,
14.11.2016 doručeno rozhodnutí o správní pokutě ve výši 10.000 Kč,  30.11.2016 odeslán rozklad, dne 11.1.2017 sdělení ÚOHS o tom, že rozklad nebyl podán, neboť podání nebylo elektronicky podepsáno;
dne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t>
    </r>
    <r>
      <rPr>
        <b/>
        <sz val="11"/>
        <color indexed="8"/>
        <rFont val="Calibri"/>
        <family val="2"/>
        <charset val="238"/>
      </rPr>
      <t>OČEKÁVÁME ROZHODNUTÍ O ROZKLADU A ROZHODNUTÍ VE VĚCI  ŽALOBY NA OCHRANU PŘED NEOPRÁVNĚNÝM ZÁSAHEM ÚOHS</t>
    </r>
  </si>
  <si>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Rada KK usnesením č, 897/08/18 ze dne 6.8.2018 rozhodla o nepodání sporu z veřejnoprávní smlouvy pro peněžité plnění; 9.8.2018 odeslána APDM žádost o vyhotovení protokolu o škodě, 
17. 9. 2018 zasedala škodní komise na základě Protokolu o škodě ze dne 31. 8. 2018 vyhotoveného ředitelem APDM,  konečnou výši náhrady škody určí RKK, které budou na jednání  v 10/2018 předloženy doporučení škodní komise.
</t>
  </si>
  <si>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</si>
  <si>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2.2.2018 doručen z URR Oznámení o zahájení daňového řízení, 22.2.2018 doručena z ÚOHS Výzva  k zaslání dokumentace, 23.2.2018 odeslány požadované dokumenty na URR, 5.3.2018 a 19.3.2018 odeslání požadovaných dokumentů, 12.3.2018 doručena opakovaná výzva z ÚOHS, 10.4.2018 doručen Příkaz o uložení pokuty z ÚOHS, rozhodnutím Rady č. 491/04/18 schválena úhrada;
8.10.2018 OLP předal OF právní posouzení odpovědnosti KKN a APDM
</t>
    </r>
    <r>
      <rPr>
        <b/>
        <sz val="11"/>
        <rFont val="Calibri"/>
        <family val="2"/>
        <charset val="238"/>
        <scheme val="minor"/>
      </rPr>
      <t>BUDE VYHOTOVEN PROTOKOL O ŠKODĚ A PROBĚHNE JADNÁNÍ ŠKODNÍ KOMISE</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</si>
  <si>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proběhla škodní komise na pozdě uhrazené faktury a dodatku č. 2 k příkazní smlouvě k TDS - RKK schválila usnesením č. RK 1087/09/17 ze dne 11.9.2017 - škoda bude vymáhána po vedoucím projektu APDM; vyúčtování ZKK 356/09/17 ze dne 7.9.2017; dne 28. 6. 2018 doručena APDM výzva k náhradě škody; Škoda ve výši 1.779.352,04 Kč byla APDM dne 12. a 13.8.2018 uhrazena;
U projektu CLP Policie ČR trestní věc odložila.
</t>
    </r>
    <r>
      <rPr>
        <b/>
        <sz val="11"/>
        <rFont val="Calibri"/>
        <family val="2"/>
        <charset val="238"/>
        <scheme val="minor"/>
      </rPr>
      <t>BUDE ZAHÁJENA PŘÍPRAVA NA SPOR Z VPS PRO PENĚŽITÉ PLNĚNÍ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</si>
</sst>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17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1"/>
      <color theme="1"/>
      <name val="Calibri"/>
      <family val="2"/>
      <charset val="238"/>
      <scheme val="minor"/>
    </font>
    <font>
      <b/>
      <sz val="11"/>
      <color theme="1"/>
      <name val="Calibri"/>
      <family val="2"/>
      <scheme val="minor"/>
    </font>
    <font>
      <sz val="11"/>
      <color rgb="FF0070C0"/>
      <name val="Calibri"/>
      <family val="2"/>
      <charset val="238"/>
      <scheme val="minor"/>
    </font>
    <font>
      <sz val="11"/>
      <color rgb="FF0070C0"/>
      <name val="Calibri"/>
      <family val="2"/>
      <scheme val="minor"/>
    </font>
    <font>
      <sz val="11"/>
      <name val="Calibri"/>
      <family val="2"/>
      <scheme val="minor"/>
    </font>
    <font>
      <sz val="11"/>
      <color indexed="8"/>
      <name val="Calibri"/>
      <family val="2"/>
    </font>
    <font>
      <sz val="10"/>
      <name val="Arial CE"/>
      <charset val="238"/>
    </font>
    <font>
      <sz val="10"/>
      <name val="Arial"/>
      <family val="2"/>
      <charset val="238"/>
    </font>
    <font>
      <sz val="11"/>
      <name val="Calibri"/>
      <family val="2"/>
      <charset val="238"/>
      <scheme val="minor"/>
    </font>
    <font>
      <sz val="11"/>
      <color rgb="FF00B050"/>
      <name val="Calibri"/>
      <family val="2"/>
      <charset val="238"/>
      <scheme val="minor"/>
    </font>
    <font>
      <b/>
      <sz val="11"/>
      <color rgb="FFFF0000"/>
      <name val="Calibri"/>
      <family val="2"/>
      <charset val="238"/>
      <scheme val="minor"/>
    </font>
    <font>
      <b/>
      <sz val="11"/>
      <name val="Calibri"/>
      <family val="2"/>
      <scheme val="minor"/>
    </font>
    <font>
      <b/>
      <sz val="11"/>
      <color rgb="FF00B050"/>
      <name val="Calibri"/>
      <family val="2"/>
      <charset val="238"/>
      <scheme val="minor"/>
    </font>
    <font>
      <sz val="11"/>
      <color rgb="FFFF0000"/>
      <name val="Calibri"/>
      <family val="2"/>
      <scheme val="minor"/>
    </font>
    <font>
      <b/>
      <sz val="11"/>
      <name val="Calibri"/>
      <family val="2"/>
      <charset val="238"/>
      <scheme val="minor"/>
    </font>
    <font>
      <b/>
      <sz val="22"/>
      <color theme="1"/>
      <name val="Calibri"/>
      <family val="2"/>
      <charset val="238"/>
      <scheme val="minor"/>
    </font>
    <font>
      <b/>
      <sz val="22"/>
      <name val="Calibri"/>
      <family val="2"/>
      <charset val="238"/>
      <scheme val="minor"/>
    </font>
    <font>
      <sz val="12"/>
      <color theme="1"/>
      <name val="Calibri"/>
      <family val="2"/>
      <charset val="238"/>
      <scheme val="minor"/>
    </font>
    <font>
      <sz val="14"/>
      <color theme="1"/>
      <name val="Calibri"/>
      <family val="2"/>
      <scheme val="minor"/>
    </font>
    <font>
      <b/>
      <sz val="10"/>
      <color theme="1"/>
      <name val="Calibri"/>
      <family val="2"/>
      <charset val="238"/>
      <scheme val="minor"/>
    </font>
    <font>
      <sz val="10"/>
      <color theme="1"/>
      <name val="Calibri"/>
      <family val="2"/>
      <charset val="238"/>
      <scheme val="minor"/>
    </font>
    <font>
      <b/>
      <sz val="11"/>
      <color rgb="FF7030A0"/>
      <name val="Calibri"/>
      <family val="2"/>
      <charset val="238"/>
      <scheme val="minor"/>
    </font>
    <font>
      <sz val="11"/>
      <color rgb="FF7030A0"/>
      <name val="Calibri"/>
      <family val="2"/>
      <charset val="238"/>
      <scheme val="minor"/>
    </font>
    <font>
      <i/>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b/>
      <sz val="12"/>
      <color theme="1"/>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b/>
      <i/>
      <sz val="12"/>
      <color theme="1"/>
      <name val="Calibri"/>
      <family val="2"/>
      <charset val="238"/>
      <scheme val="minor"/>
    </font>
    <font>
      <i/>
      <sz val="12"/>
      <name val="Calibri"/>
      <family val="2"/>
      <charset val="238"/>
      <scheme val="minor"/>
    </font>
    <font>
      <b/>
      <sz val="12"/>
      <name val="Calibri"/>
      <family val="2"/>
      <charset val="238"/>
      <scheme val="minor"/>
    </font>
    <font>
      <b/>
      <sz val="12"/>
      <color rgb="FF00B050"/>
      <name val="Calibri"/>
      <family val="2"/>
      <charset val="238"/>
      <scheme val="minor"/>
    </font>
    <font>
      <b/>
      <sz val="12"/>
      <color rgb="FF7030A0"/>
      <name val="Calibri"/>
      <family val="2"/>
      <charset val="238"/>
      <scheme val="minor"/>
    </font>
    <font>
      <b/>
      <sz val="18"/>
      <color theme="1"/>
      <name val="Calibri"/>
      <family val="2"/>
      <charset val="238"/>
      <scheme val="minor"/>
    </font>
    <font>
      <b/>
      <sz val="20"/>
      <color theme="1"/>
      <name val="Calibri"/>
      <family val="2"/>
      <charset val="238"/>
      <scheme val="minor"/>
    </font>
    <font>
      <sz val="12"/>
      <color theme="1"/>
      <name val="Calibri"/>
      <family val="2"/>
      <scheme val="minor"/>
    </font>
    <font>
      <b/>
      <sz val="12"/>
      <color theme="1"/>
      <name val="Calibri"/>
      <family val="2"/>
      <scheme val="minor"/>
    </font>
    <font>
      <sz val="11"/>
      <color rgb="FFFF0000"/>
      <name val="Calibri"/>
      <family val="2"/>
      <charset val="238"/>
      <scheme val="minor"/>
    </font>
    <font>
      <b/>
      <sz val="16"/>
      <color theme="1"/>
      <name val="Calibri"/>
      <family val="2"/>
      <charset val="238"/>
      <scheme val="minor"/>
    </font>
    <font>
      <b/>
      <i/>
      <sz val="11"/>
      <name val="Calibri"/>
      <family val="2"/>
      <charset val="238"/>
      <scheme val="minor"/>
    </font>
    <font>
      <i/>
      <sz val="10"/>
      <name val="Calibri"/>
      <family val="2"/>
      <charset val="238"/>
      <scheme val="minor"/>
    </font>
    <font>
      <sz val="8"/>
      <color indexed="81"/>
      <name val="Tahoma"/>
      <family val="2"/>
      <charset val="238"/>
    </font>
    <font>
      <b/>
      <sz val="8"/>
      <color indexed="81"/>
      <name val="Tahoma"/>
      <family val="2"/>
      <charset val="238"/>
    </font>
    <font>
      <b/>
      <sz val="22"/>
      <name val="Calibri"/>
      <family val="2"/>
      <charset val="238"/>
    </font>
    <font>
      <b/>
      <sz val="22"/>
      <color indexed="8"/>
      <name val="Calibri"/>
      <family val="2"/>
      <charset val="238"/>
    </font>
    <font>
      <b/>
      <sz val="11"/>
      <color indexed="8"/>
      <name val="Calibri"/>
      <family val="2"/>
      <charset val="238"/>
    </font>
    <font>
      <sz val="11"/>
      <color indexed="8"/>
      <name val="Calibri"/>
      <family val="2"/>
      <charset val="238"/>
    </font>
    <font>
      <sz val="11"/>
      <name val="Calibri"/>
      <family val="2"/>
      <charset val="238"/>
    </font>
    <font>
      <b/>
      <sz val="11"/>
      <name val="Calibri"/>
      <family val="2"/>
      <charset val="238"/>
    </font>
    <font>
      <b/>
      <sz val="11"/>
      <color indexed="36"/>
      <name val="Calibri"/>
      <family val="2"/>
      <charset val="238"/>
    </font>
    <font>
      <b/>
      <sz val="11"/>
      <color indexed="10"/>
      <name val="Calibri"/>
      <family val="2"/>
      <charset val="238"/>
    </font>
    <font>
      <sz val="11"/>
      <color rgb="FF00B050"/>
      <name val="Calibri"/>
      <family val="2"/>
      <charset val="238"/>
    </font>
    <font>
      <sz val="11"/>
      <color rgb="FF7030A0"/>
      <name val="Calibri"/>
      <family val="2"/>
      <charset val="238"/>
    </font>
    <font>
      <sz val="11"/>
      <color rgb="FF0070C0"/>
      <name val="Calibri"/>
      <family val="2"/>
      <charset val="238"/>
    </font>
    <font>
      <b/>
      <sz val="11"/>
      <color rgb="FF0070C0"/>
      <name val="Calibri"/>
      <family val="2"/>
      <charset val="238"/>
      <scheme val="minor"/>
    </font>
    <font>
      <b/>
      <sz val="11"/>
      <color rgb="FF002060"/>
      <name val="Calibri"/>
      <family val="2"/>
      <charset val="238"/>
      <scheme val="minor"/>
    </font>
    <font>
      <sz val="11"/>
      <color rgb="FF00B050"/>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lightTrellis">
        <fgColor theme="0"/>
        <bgColor theme="9" tint="0.79998168889431442"/>
      </patternFill>
    </fill>
    <fill>
      <patternFill patternType="darkUp">
        <fgColor theme="0"/>
        <bgColor theme="6" tint="0.59996337778862885"/>
      </patternFill>
    </fill>
    <fill>
      <patternFill patternType="darkUp">
        <fgColor theme="0"/>
        <bgColor theme="7" tint="0.59996337778862885"/>
      </patternFill>
    </fill>
    <fill>
      <patternFill patternType="darkUp">
        <fgColor theme="0"/>
        <bgColor theme="5" tint="0.59996337778862885"/>
      </patternFill>
    </fill>
    <fill>
      <patternFill patternType="darkUp">
        <fgColor theme="0"/>
        <bgColor theme="9" tint="0.59996337778862885"/>
      </patternFill>
    </fill>
    <fill>
      <patternFill patternType="darkUp">
        <fgColor theme="0"/>
        <bgColor theme="3" tint="0.5999633777886288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style="thin">
        <color indexed="64"/>
      </right>
      <top/>
      <bottom style="medium">
        <color indexed="64"/>
      </bottom>
      <diagonal/>
    </border>
  </borders>
  <cellStyleXfs count="10">
    <xf numFmtId="0" fontId="0" fillId="0" borderId="0"/>
    <xf numFmtId="0" fontId="123" fillId="0" borderId="0"/>
    <xf numFmtId="0" fontId="124" fillId="0" borderId="0"/>
    <xf numFmtId="0" fontId="115" fillId="0" borderId="0"/>
    <xf numFmtId="0" fontId="125" fillId="0" borderId="0"/>
    <xf numFmtId="0" fontId="115" fillId="0" borderId="0"/>
    <xf numFmtId="0" fontId="114" fillId="0" borderId="0"/>
    <xf numFmtId="0" fontId="113" fillId="11" borderId="1"/>
    <xf numFmtId="0" fontId="111" fillId="0" borderId="0"/>
    <xf numFmtId="0" fontId="110" fillId="0" borderId="0"/>
  </cellStyleXfs>
  <cellXfs count="1310">
    <xf numFmtId="0" fontId="0" fillId="0" borderId="0" xfId="0"/>
    <xf numFmtId="0" fontId="117" fillId="0" borderId="0" xfId="0" applyFont="1"/>
    <xf numFmtId="0" fontId="119" fillId="0" borderId="1" xfId="0" applyFont="1" applyBorder="1" applyAlignment="1">
      <alignment horizontal="center" vertical="center"/>
    </xf>
    <xf numFmtId="0" fontId="115" fillId="0" borderId="1" xfId="0" applyFont="1" applyBorder="1" applyAlignment="1">
      <alignment vertical="center" wrapText="1"/>
    </xf>
    <xf numFmtId="0" fontId="0" fillId="0" borderId="1" xfId="0" applyBorder="1" applyAlignment="1">
      <alignment horizontal="center" vertical="center"/>
    </xf>
    <xf numFmtId="4" fontId="0" fillId="0" borderId="1" xfId="0" applyNumberFormat="1" applyBorder="1" applyAlignment="1">
      <alignment vertical="center"/>
    </xf>
    <xf numFmtId="4" fontId="0" fillId="0" borderId="1" xfId="0" applyNumberFormat="1" applyFill="1" applyBorder="1" applyAlignment="1">
      <alignment vertical="center"/>
    </xf>
    <xf numFmtId="0" fontId="0" fillId="0" borderId="1" xfId="0" applyBorder="1"/>
    <xf numFmtId="4" fontId="120" fillId="0" borderId="1" xfId="0" applyNumberFormat="1" applyFont="1" applyBorder="1" applyAlignment="1">
      <alignment horizontal="right" vertical="center" wrapText="1"/>
    </xf>
    <xf numFmtId="4" fontId="0" fillId="0" borderId="0" xfId="0" applyNumberFormat="1"/>
    <xf numFmtId="4" fontId="0" fillId="0" borderId="4" xfId="0" applyNumberFormat="1" applyBorder="1" applyAlignment="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0" borderId="3" xfId="0" applyFill="1" applyBorder="1" applyAlignment="1">
      <alignment horizontal="center" vertical="center"/>
    </xf>
    <xf numFmtId="4" fontId="0" fillId="0" borderId="3" xfId="0" applyNumberFormat="1" applyFill="1" applyBorder="1" applyAlignment="1">
      <alignment vertical="center"/>
    </xf>
    <xf numFmtId="0" fontId="0" fillId="0" borderId="2" xfId="0" applyBorder="1"/>
    <xf numFmtId="4" fontId="115" fillId="0" borderId="1"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121" fillId="0" borderId="0" xfId="0" applyNumberFormat="1" applyFont="1" applyAlignment="1">
      <alignment horizontal="center" vertical="center"/>
    </xf>
    <xf numFmtId="4" fontId="0" fillId="0" borderId="0" xfId="0" applyNumberFormat="1" applyAlignment="1">
      <alignment vertical="center"/>
    </xf>
    <xf numFmtId="0" fontId="116" fillId="0" borderId="0" xfId="0" applyFont="1"/>
    <xf numFmtId="0" fontId="0" fillId="0" borderId="0" xfId="0" applyAlignment="1">
      <alignment horizontal="center"/>
    </xf>
    <xf numFmtId="0" fontId="116" fillId="0" borderId="0" xfId="0" applyFont="1" applyFill="1"/>
    <xf numFmtId="4" fontId="122" fillId="0" borderId="1" xfId="0" applyNumberFormat="1" applyFont="1" applyBorder="1" applyAlignment="1">
      <alignment horizontal="right" vertical="center" wrapText="1"/>
    </xf>
    <xf numFmtId="0" fontId="115" fillId="0" borderId="6" xfId="5" applyBorder="1" applyAlignment="1">
      <alignment vertical="center" wrapText="1"/>
    </xf>
    <xf numFmtId="0" fontId="115" fillId="0" borderId="2" xfId="5" applyBorder="1" applyAlignment="1">
      <alignment vertical="center" wrapText="1"/>
    </xf>
    <xf numFmtId="0" fontId="115" fillId="0" borderId="2" xfId="5" applyBorder="1" applyAlignment="1">
      <alignment horizontal="left" vertical="center" wrapText="1"/>
    </xf>
    <xf numFmtId="0" fontId="0" fillId="0" borderId="1" xfId="0" applyFill="1" applyBorder="1"/>
    <xf numFmtId="4" fontId="115" fillId="0" borderId="2" xfId="0" applyNumberFormat="1" applyFont="1" applyBorder="1" applyAlignment="1">
      <alignment vertical="center"/>
    </xf>
    <xf numFmtId="0" fontId="115" fillId="0" borderId="4" xfId="0" applyFont="1" applyBorder="1" applyAlignment="1">
      <alignment vertical="center" wrapText="1"/>
    </xf>
    <xf numFmtId="0" fontId="0" fillId="0" borderId="4" xfId="0" applyBorder="1" applyAlignment="1">
      <alignment horizontal="center" vertical="center"/>
    </xf>
    <xf numFmtId="0" fontId="118" fillId="4" borderId="8" xfId="0" applyFont="1" applyFill="1" applyBorder="1" applyAlignment="1">
      <alignment horizontal="center" vertical="center" textRotation="90" wrapText="1"/>
    </xf>
    <xf numFmtId="0" fontId="118" fillId="4" borderId="8" xfId="0" applyFont="1" applyFill="1" applyBorder="1" applyAlignment="1">
      <alignment horizontal="center" vertical="center" wrapText="1"/>
    </xf>
    <xf numFmtId="0" fontId="118" fillId="4" borderId="9" xfId="0" applyFont="1" applyFill="1" applyBorder="1" applyAlignment="1">
      <alignment horizontal="center" vertical="center" wrapText="1"/>
    </xf>
    <xf numFmtId="4" fontId="0" fillId="0" borderId="6" xfId="0" applyNumberFormat="1" applyBorder="1" applyAlignment="1">
      <alignment vertical="center"/>
    </xf>
    <xf numFmtId="4" fontId="0" fillId="0" borderId="10" xfId="0" applyNumberFormat="1" applyBorder="1" applyAlignment="1">
      <alignment vertical="center"/>
    </xf>
    <xf numFmtId="4" fontId="0" fillId="0" borderId="2" xfId="0" applyNumberFormat="1" applyBorder="1" applyAlignment="1">
      <alignment vertical="center"/>
    </xf>
    <xf numFmtId="0" fontId="118" fillId="4" borderId="11" xfId="0" applyFont="1" applyFill="1" applyBorder="1" applyAlignment="1">
      <alignment horizontal="center" vertical="center" wrapText="1"/>
    </xf>
    <xf numFmtId="0" fontId="118" fillId="4" borderId="13" xfId="0" applyFont="1" applyFill="1" applyBorder="1" applyAlignment="1">
      <alignment horizontal="center" vertical="center" wrapText="1"/>
    </xf>
    <xf numFmtId="0" fontId="118" fillId="4" borderId="14" xfId="0" applyFont="1" applyFill="1" applyBorder="1" applyAlignment="1">
      <alignment horizontal="center" vertical="center" wrapText="1"/>
    </xf>
    <xf numFmtId="0" fontId="0" fillId="0" borderId="15" xfId="0" applyBorder="1" applyAlignment="1">
      <alignment horizontal="left" vertical="center" wrapText="1"/>
    </xf>
    <xf numFmtId="0" fontId="122" fillId="5" borderId="16" xfId="0" applyFont="1" applyFill="1" applyBorder="1" applyAlignment="1">
      <alignment horizontal="left" vertical="center" wrapText="1"/>
    </xf>
    <xf numFmtId="0" fontId="0" fillId="0" borderId="17" xfId="0" applyBorder="1" applyAlignment="1">
      <alignment horizontal="left" vertical="center" wrapText="1"/>
    </xf>
    <xf numFmtId="0" fontId="0" fillId="5" borderId="18" xfId="0" applyFill="1" applyBorder="1" applyAlignment="1">
      <alignment horizontal="left" vertical="center" wrapText="1"/>
    </xf>
    <xf numFmtId="0" fontId="0" fillId="6" borderId="18" xfId="0" applyFill="1" applyBorder="1" applyAlignment="1">
      <alignment horizontal="left" vertical="center" wrapText="1"/>
    </xf>
    <xf numFmtId="0" fontId="0" fillId="3" borderId="18" xfId="0" applyFill="1" applyBorder="1" applyAlignment="1">
      <alignment horizontal="left" vertical="center" wrapText="1"/>
    </xf>
    <xf numFmtId="164" fontId="0" fillId="0" borderId="17" xfId="0" applyNumberFormat="1" applyFill="1" applyBorder="1" applyAlignment="1">
      <alignment vertical="center" wrapText="1"/>
    </xf>
    <xf numFmtId="0" fontId="126" fillId="0" borderId="17" xfId="5" applyFont="1" applyBorder="1" applyAlignment="1">
      <alignment horizontal="left" vertical="center" wrapText="1"/>
    </xf>
    <xf numFmtId="0" fontId="126" fillId="3" borderId="18" xfId="0" applyFont="1" applyFill="1" applyBorder="1" applyAlignment="1">
      <alignment horizontal="left" vertical="center" wrapText="1"/>
    </xf>
    <xf numFmtId="0" fontId="115" fillId="0" borderId="17" xfId="5" applyFont="1" applyBorder="1" applyAlignment="1">
      <alignment horizontal="left" vertical="center" wrapText="1"/>
    </xf>
    <xf numFmtId="0" fontId="126" fillId="0" borderId="17" xfId="5" applyFont="1" applyBorder="1" applyAlignment="1">
      <alignment vertical="center" wrapText="1"/>
    </xf>
    <xf numFmtId="0" fontId="0" fillId="0" borderId="2" xfId="0" applyFill="1" applyBorder="1"/>
    <xf numFmtId="0" fontId="118" fillId="4" borderId="19" xfId="0" applyFont="1" applyFill="1" applyBorder="1" applyAlignment="1">
      <alignment horizontal="center" vertical="center" wrapText="1"/>
    </xf>
    <xf numFmtId="0" fontId="0" fillId="0" borderId="15" xfId="0" applyBorder="1" applyAlignment="1">
      <alignment horizontal="center"/>
    </xf>
    <xf numFmtId="0" fontId="0" fillId="0" borderId="17" xfId="0" applyBorder="1" applyAlignment="1">
      <alignment horizontal="center"/>
    </xf>
    <xf numFmtId="0" fontId="0" fillId="0" borderId="17" xfId="0" applyBorder="1" applyAlignment="1">
      <alignment horizontal="center" vertical="center" wrapText="1"/>
    </xf>
    <xf numFmtId="0" fontId="0" fillId="0" borderId="0" xfId="0" applyFill="1" applyBorder="1" applyAlignment="1">
      <alignment horizontal="left" vertical="center" wrapText="1"/>
    </xf>
    <xf numFmtId="0" fontId="116" fillId="3" borderId="0" xfId="0" applyFont="1" applyFill="1"/>
    <xf numFmtId="0" fontId="116" fillId="7" borderId="0" xfId="0" applyFont="1" applyFill="1"/>
    <xf numFmtId="0" fontId="116" fillId="0" borderId="0" xfId="0" applyFont="1" applyAlignment="1">
      <alignment vertical="center"/>
    </xf>
    <xf numFmtId="0" fontId="116" fillId="9" borderId="0" xfId="0" applyFont="1" applyFill="1" applyBorder="1"/>
    <xf numFmtId="0" fontId="116" fillId="8" borderId="0" xfId="0" applyFont="1" applyFill="1" applyBorder="1"/>
    <xf numFmtId="0" fontId="116" fillId="10" borderId="0" xfId="0" applyFont="1" applyFill="1"/>
    <xf numFmtId="0" fontId="0" fillId="10" borderId="18" xfId="0" applyFill="1" applyBorder="1" applyAlignment="1">
      <alignment horizontal="left" vertical="center" wrapText="1"/>
    </xf>
    <xf numFmtId="0" fontId="119" fillId="0" borderId="0" xfId="0" applyFont="1" applyBorder="1" applyAlignment="1">
      <alignment horizontal="center" vertical="center"/>
    </xf>
    <xf numFmtId="0" fontId="115" fillId="0" borderId="0" xfId="0" applyFont="1" applyBorder="1" applyAlignment="1">
      <alignment vertical="center" wrapText="1"/>
    </xf>
    <xf numFmtId="0" fontId="0" fillId="0" borderId="0" xfId="0" applyBorder="1" applyAlignment="1">
      <alignment horizontal="left" vertical="center" wrapText="1"/>
    </xf>
    <xf numFmtId="0" fontId="115" fillId="0" borderId="0" xfId="0" applyFont="1" applyBorder="1" applyAlignment="1">
      <alignment horizontal="center" vertical="center"/>
    </xf>
    <xf numFmtId="4" fontId="115" fillId="0" borderId="0" xfId="0" applyNumberFormat="1" applyFont="1" applyBorder="1" applyAlignment="1">
      <alignment vertical="center"/>
    </xf>
    <xf numFmtId="4" fontId="122" fillId="0" borderId="0" xfId="0" applyNumberFormat="1" applyFont="1" applyBorder="1" applyAlignment="1">
      <alignment horizontal="right" vertical="center" wrapText="1"/>
    </xf>
    <xf numFmtId="0" fontId="126" fillId="0" borderId="0" xfId="5" applyFont="1" applyBorder="1" applyAlignment="1">
      <alignment vertical="center" wrapText="1"/>
    </xf>
    <xf numFmtId="0" fontId="0" fillId="0" borderId="0" xfId="0" applyFill="1" applyBorder="1"/>
    <xf numFmtId="0" fontId="0" fillId="0" borderId="0" xfId="0" applyBorder="1" applyAlignment="1">
      <alignment horizontal="center" vertical="center" wrapText="1"/>
    </xf>
    <xf numFmtId="0" fontId="129" fillId="0" borderId="1" xfId="0" applyFont="1" applyBorder="1" applyAlignment="1">
      <alignment horizontal="center" vertical="center"/>
    </xf>
    <xf numFmtId="0" fontId="122" fillId="0" borderId="1" xfId="0" applyFont="1" applyBorder="1" applyAlignment="1">
      <alignment vertical="center" wrapText="1"/>
    </xf>
    <xf numFmtId="0" fontId="122" fillId="0" borderId="2" xfId="5" applyFont="1" applyBorder="1" applyAlignment="1">
      <alignment horizontal="left" vertical="center" wrapText="1"/>
    </xf>
    <xf numFmtId="0" fontId="122" fillId="0" borderId="1" xfId="0" applyFont="1" applyBorder="1" applyAlignment="1">
      <alignment horizontal="center" vertical="center"/>
    </xf>
    <xf numFmtId="0" fontId="122" fillId="0" borderId="1" xfId="0" applyFont="1" applyBorder="1"/>
    <xf numFmtId="0" fontId="122" fillId="0" borderId="2" xfId="0" applyFont="1" applyBorder="1"/>
    <xf numFmtId="0" fontId="122" fillId="0" borderId="17" xfId="5" applyFont="1" applyBorder="1" applyAlignment="1">
      <alignment vertical="center" wrapText="1"/>
    </xf>
    <xf numFmtId="0" fontId="122" fillId="10" borderId="18" xfId="0" applyFont="1" applyFill="1" applyBorder="1" applyAlignment="1">
      <alignment horizontal="left" vertical="center" wrapText="1"/>
    </xf>
    <xf numFmtId="0" fontId="130" fillId="0" borderId="5" xfId="0" applyFont="1" applyFill="1" applyBorder="1" applyAlignment="1">
      <alignment horizontal="center" vertical="center" wrapText="1"/>
    </xf>
    <xf numFmtId="0" fontId="130" fillId="0" borderId="2" xfId="0" applyFont="1" applyFill="1" applyBorder="1" applyAlignment="1">
      <alignment horizontal="center" vertical="center" wrapText="1"/>
    </xf>
    <xf numFmtId="0" fontId="112" fillId="0" borderId="1" xfId="0" applyFont="1" applyBorder="1" applyAlignment="1">
      <alignment vertical="center" wrapText="1"/>
    </xf>
    <xf numFmtId="0" fontId="112" fillId="10" borderId="18" xfId="5" applyFont="1" applyFill="1" applyBorder="1" applyAlignment="1">
      <alignment horizontal="left" vertical="center" wrapText="1"/>
    </xf>
    <xf numFmtId="0" fontId="112" fillId="0" borderId="18" xfId="5" applyFont="1" applyBorder="1" applyAlignment="1">
      <alignment horizontal="left" vertical="center" wrapText="1"/>
    </xf>
    <xf numFmtId="0" fontId="112" fillId="0" borderId="17" xfId="5" applyFont="1" applyBorder="1" applyAlignment="1">
      <alignment horizontal="left" vertical="center" wrapText="1"/>
    </xf>
    <xf numFmtId="0" fontId="0" fillId="12" borderId="12" xfId="0" applyFill="1" applyBorder="1"/>
    <xf numFmtId="0" fontId="0" fillId="13" borderId="5" xfId="0" applyFill="1" applyBorder="1"/>
    <xf numFmtId="4" fontId="0" fillId="13" borderId="1" xfId="0" applyNumberFormat="1" applyFill="1" applyBorder="1"/>
    <xf numFmtId="0" fontId="0" fillId="13" borderId="1" xfId="0" applyFill="1" applyBorder="1"/>
    <xf numFmtId="0" fontId="0" fillId="13" borderId="2" xfId="0" applyFill="1" applyBorder="1"/>
    <xf numFmtId="0" fontId="0" fillId="14" borderId="1" xfId="0" applyFill="1" applyBorder="1"/>
    <xf numFmtId="0" fontId="0" fillId="14" borderId="2" xfId="0" applyFill="1" applyBorder="1"/>
    <xf numFmtId="0" fontId="131" fillId="14" borderId="1" xfId="0" applyFont="1" applyFill="1" applyBorder="1" applyAlignment="1">
      <alignment horizontal="center" vertical="center" wrapText="1"/>
    </xf>
    <xf numFmtId="0" fontId="0" fillId="15" borderId="1" xfId="0" applyFill="1" applyBorder="1"/>
    <xf numFmtId="0" fontId="0" fillId="15" borderId="1" xfId="0" applyFill="1" applyBorder="1" applyAlignment="1">
      <alignment horizontal="center" vertical="center" wrapText="1"/>
    </xf>
    <xf numFmtId="0" fontId="0" fillId="0" borderId="5" xfId="0" applyFill="1" applyBorder="1"/>
    <xf numFmtId="0" fontId="127" fillId="0" borderId="5" xfId="0" applyFont="1" applyFill="1" applyBorder="1"/>
    <xf numFmtId="0" fontId="127" fillId="0" borderId="1" xfId="0" applyFont="1" applyFill="1" applyBorder="1"/>
    <xf numFmtId="0" fontId="127" fillId="0" borderId="2" xfId="0" applyFont="1" applyFill="1" applyBorder="1"/>
    <xf numFmtId="0" fontId="0" fillId="0" borderId="6" xfId="0" applyBorder="1" applyAlignment="1">
      <alignment horizontal="left" vertical="center" wrapText="1"/>
    </xf>
    <xf numFmtId="0" fontId="126" fillId="0" borderId="15" xfId="5" applyFont="1" applyBorder="1" applyAlignment="1">
      <alignment vertical="center" wrapText="1"/>
    </xf>
    <xf numFmtId="0" fontId="0" fillId="0" borderId="12" xfId="0" applyFill="1" applyBorder="1"/>
    <xf numFmtId="0" fontId="0" fillId="0" borderId="6" xfId="0" applyFill="1" applyBorder="1"/>
    <xf numFmtId="0" fontId="0" fillId="0" borderId="15" xfId="0" applyBorder="1" applyAlignment="1">
      <alignment horizontal="center" vertical="center" wrapText="1"/>
    </xf>
    <xf numFmtId="0" fontId="119" fillId="0" borderId="8" xfId="0" applyFont="1" applyBorder="1" applyAlignment="1">
      <alignment horizontal="center" vertical="center"/>
    </xf>
    <xf numFmtId="0" fontId="115" fillId="0" borderId="8" xfId="0" applyFont="1" applyBorder="1" applyAlignment="1">
      <alignment vertical="center" wrapText="1"/>
    </xf>
    <xf numFmtId="0" fontId="115" fillId="2" borderId="8" xfId="0" applyFont="1" applyFill="1" applyBorder="1" applyAlignment="1">
      <alignment vertical="center" wrapText="1"/>
    </xf>
    <xf numFmtId="0" fontId="0" fillId="0" borderId="9" xfId="0" applyBorder="1" applyAlignment="1">
      <alignment horizontal="left" vertical="center" wrapText="1"/>
    </xf>
    <xf numFmtId="0" fontId="115" fillId="0" borderId="8" xfId="0" applyFont="1" applyBorder="1" applyAlignment="1">
      <alignment horizontal="center" vertical="center"/>
    </xf>
    <xf numFmtId="4" fontId="115" fillId="0" borderId="8" xfId="0" applyNumberFormat="1" applyFont="1" applyBorder="1" applyAlignment="1">
      <alignment vertical="center"/>
    </xf>
    <xf numFmtId="4" fontId="122" fillId="0" borderId="8" xfId="0" applyNumberFormat="1" applyFont="1" applyBorder="1" applyAlignment="1">
      <alignment horizontal="right" vertical="center" wrapText="1"/>
    </xf>
    <xf numFmtId="4" fontId="115" fillId="0" borderId="9" xfId="0" applyNumberFormat="1" applyFont="1" applyBorder="1" applyAlignment="1">
      <alignment vertical="center"/>
    </xf>
    <xf numFmtId="0" fontId="126" fillId="0" borderId="19" xfId="5" applyFont="1" applyBorder="1" applyAlignment="1">
      <alignment vertical="center" wrapText="1"/>
    </xf>
    <xf numFmtId="0" fontId="0" fillId="7" borderId="14" xfId="0" applyFill="1" applyBorder="1" applyAlignment="1">
      <alignment horizontal="left" vertical="center" wrapText="1"/>
    </xf>
    <xf numFmtId="0" fontId="0" fillId="0" borderId="11" xfId="0" applyFill="1" applyBorder="1"/>
    <xf numFmtId="0" fontId="0" fillId="16" borderId="8" xfId="0" applyFill="1" applyBorder="1"/>
    <xf numFmtId="0" fontId="0" fillId="0" borderId="9" xfId="0" applyFill="1" applyBorder="1"/>
    <xf numFmtId="0" fontId="0" fillId="0" borderId="19" xfId="0" applyBorder="1" applyAlignment="1">
      <alignment horizontal="center" vertical="center" wrapText="1"/>
    </xf>
    <xf numFmtId="0" fontId="0" fillId="0" borderId="16" xfId="0" applyFill="1" applyBorder="1" applyAlignment="1">
      <alignment horizontal="left" vertical="center" wrapText="1"/>
    </xf>
    <xf numFmtId="0" fontId="0" fillId="0" borderId="4" xfId="0" applyFill="1" applyBorder="1"/>
    <xf numFmtId="0" fontId="116" fillId="0" borderId="4" xfId="0" applyFont="1" applyBorder="1" applyAlignment="1">
      <alignment vertical="center" wrapText="1"/>
    </xf>
    <xf numFmtId="0" fontId="116" fillId="2" borderId="4" xfId="0" applyFont="1" applyFill="1" applyBorder="1" applyAlignment="1">
      <alignment vertical="center" wrapText="1"/>
    </xf>
    <xf numFmtId="4" fontId="116" fillId="0" borderId="4" xfId="0" applyNumberFormat="1" applyFont="1" applyBorder="1" applyAlignment="1">
      <alignment vertical="center"/>
    </xf>
    <xf numFmtId="4" fontId="132" fillId="0" borderId="4" xfId="0" applyNumberFormat="1" applyFont="1" applyBorder="1" applyAlignment="1">
      <alignment horizontal="right" vertical="center" wrapText="1"/>
    </xf>
    <xf numFmtId="4" fontId="116" fillId="0" borderId="6" xfId="0" applyNumberFormat="1" applyFont="1" applyBorder="1" applyAlignment="1">
      <alignment vertical="center"/>
    </xf>
    <xf numFmtId="0" fontId="126" fillId="0" borderId="1" xfId="0" applyFont="1" applyBorder="1" applyAlignment="1">
      <alignment vertical="center" wrapText="1"/>
    </xf>
    <xf numFmtId="0" fontId="126" fillId="0" borderId="2" xfId="5" applyFont="1" applyBorder="1" applyAlignment="1">
      <alignment horizontal="left" vertical="center" wrapText="1"/>
    </xf>
    <xf numFmtId="0" fontId="126" fillId="0" borderId="1" xfId="0" applyFont="1" applyBorder="1" applyAlignment="1">
      <alignment horizontal="center" vertical="center"/>
    </xf>
    <xf numFmtId="4" fontId="126" fillId="0" borderId="1" xfId="0" applyNumberFormat="1" applyFont="1" applyBorder="1" applyAlignment="1">
      <alignment horizontal="right" vertical="center" wrapText="1"/>
    </xf>
    <xf numFmtId="0" fontId="126" fillId="0" borderId="2" xfId="0" applyFont="1" applyBorder="1"/>
    <xf numFmtId="0" fontId="126" fillId="0" borderId="18" xfId="0" applyFont="1" applyFill="1" applyBorder="1" applyAlignment="1">
      <alignment horizontal="left" vertical="center" wrapText="1"/>
    </xf>
    <xf numFmtId="4" fontId="122" fillId="0" borderId="4" xfId="0" applyNumberFormat="1" applyFont="1" applyBorder="1" applyAlignment="1">
      <alignment vertical="center"/>
    </xf>
    <xf numFmtId="0" fontId="0" fillId="0" borderId="0" xfId="0" applyBorder="1"/>
    <xf numFmtId="0" fontId="119" fillId="0" borderId="4" xfId="0" applyFont="1" applyBorder="1" applyAlignment="1">
      <alignment horizontal="center" vertical="center"/>
    </xf>
    <xf numFmtId="0" fontId="115" fillId="0" borderId="4" xfId="5" applyBorder="1" applyAlignment="1">
      <alignment horizontal="left" vertical="center" wrapText="1"/>
    </xf>
    <xf numFmtId="0" fontId="115" fillId="0" borderId="4" xfId="0" applyFont="1" applyBorder="1" applyAlignment="1">
      <alignment horizontal="center" vertical="center"/>
    </xf>
    <xf numFmtId="4" fontId="120" fillId="0" borderId="7" xfId="0" applyNumberFormat="1" applyFont="1" applyBorder="1" applyAlignment="1">
      <alignment horizontal="right" vertical="center" wrapText="1"/>
    </xf>
    <xf numFmtId="4" fontId="0" fillId="0" borderId="2" xfId="0" applyNumberFormat="1" applyFill="1" applyBorder="1" applyAlignment="1">
      <alignment vertical="center"/>
    </xf>
    <xf numFmtId="4" fontId="0" fillId="0" borderId="10" xfId="0" applyNumberFormat="1" applyFill="1" applyBorder="1" applyAlignment="1">
      <alignment vertical="center"/>
    </xf>
    <xf numFmtId="4" fontId="126" fillId="0" borderId="2" xfId="0" applyNumberFormat="1" applyFont="1" applyBorder="1" applyAlignment="1">
      <alignment horizontal="right" vertical="center" wrapText="1"/>
    </xf>
    <xf numFmtId="4" fontId="122" fillId="0" borderId="6" xfId="0" applyNumberFormat="1" applyFont="1" applyBorder="1" applyAlignment="1">
      <alignment vertical="center"/>
    </xf>
    <xf numFmtId="4" fontId="122" fillId="0" borderId="9" xfId="0" applyNumberFormat="1" applyFont="1" applyBorder="1" applyAlignment="1">
      <alignment horizontal="right" vertical="center" wrapText="1"/>
    </xf>
    <xf numFmtId="4" fontId="132" fillId="0" borderId="6" xfId="0" applyNumberFormat="1" applyFont="1" applyBorder="1" applyAlignment="1">
      <alignment horizontal="right" vertical="center" wrapText="1"/>
    </xf>
    <xf numFmtId="4" fontId="0" fillId="0" borderId="18" xfId="0" applyNumberFormat="1" applyBorder="1" applyAlignment="1">
      <alignment vertical="center"/>
    </xf>
    <xf numFmtId="0" fontId="0" fillId="0" borderId="0" xfId="0" applyFill="1" applyAlignment="1">
      <alignment vertical="center"/>
    </xf>
    <xf numFmtId="0" fontId="0" fillId="0" borderId="0" xfId="0" applyFill="1"/>
    <xf numFmtId="0" fontId="0" fillId="0" borderId="27" xfId="0" applyBorder="1"/>
    <xf numFmtId="4" fontId="122"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111" fillId="0" borderId="0" xfId="0" applyFont="1" applyBorder="1" applyAlignment="1">
      <alignment vertical="center" wrapText="1"/>
    </xf>
    <xf numFmtId="0" fontId="111" fillId="0" borderId="0" xfId="0" applyFont="1" applyBorder="1" applyAlignment="1">
      <alignment horizontal="center" vertical="center"/>
    </xf>
    <xf numFmtId="4" fontId="111" fillId="0" borderId="0" xfId="0" applyNumberFormat="1" applyFont="1" applyBorder="1" applyAlignment="1">
      <alignment vertical="center"/>
    </xf>
    <xf numFmtId="0" fontId="111" fillId="0" borderId="0" xfId="0" applyFont="1" applyFill="1" applyBorder="1" applyAlignment="1">
      <alignment vertical="center" wrapText="1"/>
    </xf>
    <xf numFmtId="0" fontId="111" fillId="0" borderId="0" xfId="0" applyFont="1" applyFill="1" applyBorder="1" applyAlignment="1">
      <alignment horizontal="center" vertical="center"/>
    </xf>
    <xf numFmtId="4" fontId="111" fillId="0" borderId="0" xfId="0" applyNumberFormat="1" applyFont="1" applyFill="1" applyBorder="1" applyAlignment="1">
      <alignment horizontal="center" vertical="center"/>
    </xf>
    <xf numFmtId="0" fontId="133" fillId="0" borderId="0" xfId="0" applyFont="1" applyFill="1"/>
    <xf numFmtId="0" fontId="133" fillId="0" borderId="0" xfId="0" applyFont="1" applyFill="1" applyBorder="1" applyAlignment="1"/>
    <xf numFmtId="0" fontId="136" fillId="0" borderId="0" xfId="0" applyFont="1"/>
    <xf numFmtId="10" fontId="0" fillId="0" borderId="0" xfId="0" applyNumberFormat="1"/>
    <xf numFmtId="0" fontId="135" fillId="0" borderId="0" xfId="0" applyFont="1"/>
    <xf numFmtId="10" fontId="135" fillId="0" borderId="0" xfId="0" applyNumberFormat="1" applyFont="1"/>
    <xf numFmtId="0" fontId="135" fillId="0" borderId="0" xfId="0" applyFont="1" applyAlignment="1">
      <alignment horizontal="left" vertical="top"/>
    </xf>
    <xf numFmtId="0" fontId="137" fillId="0" borderId="0" xfId="0" applyFont="1" applyBorder="1" applyAlignment="1">
      <alignment horizontal="left" vertical="center" wrapText="1"/>
    </xf>
    <xf numFmtId="10" fontId="122" fillId="0" borderId="0" xfId="0" applyNumberFormat="1" applyFont="1" applyBorder="1" applyAlignment="1">
      <alignment horizontal="left" vertical="center" wrapText="1"/>
    </xf>
    <xf numFmtId="10" fontId="122" fillId="0" borderId="0" xfId="0" applyNumberFormat="1" applyFont="1" applyBorder="1" applyAlignment="1">
      <alignment horizontal="center" vertical="center" wrapText="1"/>
    </xf>
    <xf numFmtId="0" fontId="137" fillId="0" borderId="0" xfId="0" applyFont="1" applyFill="1" applyBorder="1" applyAlignment="1">
      <alignment horizontal="left" vertical="center" wrapText="1"/>
    </xf>
    <xf numFmtId="4" fontId="137" fillId="0" borderId="0" xfId="0" applyNumberFormat="1" applyFont="1" applyFill="1" applyBorder="1" applyAlignment="1">
      <alignment horizontal="right" vertical="center"/>
    </xf>
    <xf numFmtId="4" fontId="138" fillId="0" borderId="0" xfId="0" applyNumberFormat="1" applyFont="1" applyFill="1" applyBorder="1" applyAlignment="1">
      <alignment horizontal="right" vertical="center"/>
    </xf>
    <xf numFmtId="10" fontId="137" fillId="0" borderId="0" xfId="0" applyNumberFormat="1" applyFont="1" applyFill="1" applyBorder="1" applyAlignment="1">
      <alignment horizontal="center" vertical="center"/>
    </xf>
    <xf numFmtId="0" fontId="117" fillId="0" borderId="0" xfId="0" applyFont="1" applyFill="1" applyBorder="1" applyAlignment="1">
      <alignment vertical="center"/>
    </xf>
    <xf numFmtId="0" fontId="142" fillId="17" borderId="8" xfId="0" applyFont="1" applyFill="1" applyBorder="1" applyAlignment="1">
      <alignment horizontal="center" vertical="center" wrapText="1"/>
    </xf>
    <xf numFmtId="0" fontId="142" fillId="17" borderId="9" xfId="0" applyFont="1" applyFill="1" applyBorder="1" applyAlignment="1">
      <alignment horizontal="center" vertical="center" wrapText="1"/>
    </xf>
    <xf numFmtId="0" fontId="142" fillId="17" borderId="23" xfId="0" applyFont="1" applyFill="1" applyBorder="1" applyAlignment="1">
      <alignment horizontal="center" vertical="center" wrapText="1"/>
    </xf>
    <xf numFmtId="0" fontId="142" fillId="17" borderId="11" xfId="0" applyFont="1" applyFill="1" applyBorder="1" applyAlignment="1">
      <alignment horizontal="center" vertical="center" wrapText="1"/>
    </xf>
    <xf numFmtId="10" fontId="109" fillId="0" borderId="24" xfId="0" applyNumberFormat="1" applyFont="1" applyBorder="1" applyAlignment="1">
      <alignment horizontal="center" vertical="center"/>
    </xf>
    <xf numFmtId="0" fontId="109" fillId="2" borderId="1" xfId="0" applyFont="1" applyFill="1" applyBorder="1" applyAlignment="1">
      <alignment horizontal="left" vertical="center" wrapText="1"/>
    </xf>
    <xf numFmtId="4" fontId="127" fillId="2" borderId="5" xfId="0" applyNumberFormat="1" applyFont="1" applyFill="1" applyBorder="1" applyAlignment="1">
      <alignment horizontal="right" vertical="center"/>
    </xf>
    <xf numFmtId="0" fontId="109" fillId="2" borderId="2" xfId="0" applyFont="1" applyFill="1" applyBorder="1" applyAlignment="1">
      <alignment horizontal="left" vertical="center" wrapText="1"/>
    </xf>
    <xf numFmtId="4" fontId="140" fillId="2" borderId="5" xfId="0" applyNumberFormat="1" applyFont="1" applyFill="1" applyBorder="1" applyAlignment="1">
      <alignment horizontal="right" vertical="center"/>
    </xf>
    <xf numFmtId="4" fontId="126" fillId="2" borderId="22" xfId="0" applyNumberFormat="1" applyFont="1" applyFill="1" applyBorder="1" applyAlignment="1">
      <alignment horizontal="right" vertical="center" wrapText="1"/>
    </xf>
    <xf numFmtId="4" fontId="127" fillId="2" borderId="5" xfId="0" applyNumberFormat="1" applyFont="1" applyFill="1" applyBorder="1" applyAlignment="1">
      <alignment horizontal="right" vertical="center" wrapText="1"/>
    </xf>
    <xf numFmtId="0" fontId="109" fillId="0" borderId="2" xfId="0" applyFont="1" applyFill="1" applyBorder="1" applyAlignment="1">
      <alignment horizontal="left" vertical="center" wrapText="1"/>
    </xf>
    <xf numFmtId="0" fontId="109" fillId="0" borderId="1" xfId="0" applyFont="1" applyFill="1" applyBorder="1" applyAlignment="1">
      <alignment vertical="center" wrapText="1"/>
    </xf>
    <xf numFmtId="0" fontId="109" fillId="2" borderId="1" xfId="0" applyFont="1" applyFill="1" applyBorder="1" applyAlignment="1">
      <alignment vertical="center" wrapText="1"/>
    </xf>
    <xf numFmtId="0" fontId="109" fillId="2" borderId="2" xfId="0" applyFont="1" applyFill="1" applyBorder="1" applyAlignment="1">
      <alignment vertical="center" wrapText="1"/>
    </xf>
    <xf numFmtId="0" fontId="109" fillId="2" borderId="1" xfId="0" applyFont="1" applyFill="1" applyBorder="1" applyAlignment="1">
      <alignment horizontal="left" vertical="center"/>
    </xf>
    <xf numFmtId="0" fontId="120" fillId="0" borderId="1" xfId="8" applyFont="1" applyBorder="1" applyAlignment="1">
      <alignment horizontal="left" vertical="center" wrapText="1"/>
    </xf>
    <xf numFmtId="4" fontId="120" fillId="0" borderId="1" xfId="0" applyNumberFormat="1" applyFont="1" applyFill="1" applyBorder="1" applyAlignment="1">
      <alignment horizontal="right" vertical="center"/>
    </xf>
    <xf numFmtId="0" fontId="126" fillId="0" borderId="1" xfId="0" applyFont="1" applyFill="1" applyBorder="1" applyAlignment="1">
      <alignment vertical="center" wrapText="1"/>
    </xf>
    <xf numFmtId="0" fontId="126" fillId="0" borderId="1" xfId="0" applyFont="1" applyBorder="1" applyAlignment="1">
      <alignment horizontal="left" vertical="center"/>
    </xf>
    <xf numFmtId="0" fontId="126" fillId="2" borderId="1" xfId="0" applyFont="1" applyFill="1" applyBorder="1" applyAlignment="1">
      <alignment horizontal="left" vertical="center" wrapText="1"/>
    </xf>
    <xf numFmtId="0" fontId="126" fillId="0" borderId="2" xfId="0" applyFont="1" applyFill="1" applyBorder="1" applyAlignment="1">
      <alignment horizontal="left" vertical="center" wrapText="1"/>
    </xf>
    <xf numFmtId="4" fontId="126" fillId="2" borderId="22" xfId="0" applyNumberFormat="1" applyFont="1" applyFill="1" applyBorder="1" applyAlignment="1">
      <alignment horizontal="right" vertical="center"/>
    </xf>
    <xf numFmtId="0" fontId="126" fillId="0" borderId="4" xfId="9" applyFont="1" applyBorder="1" applyAlignment="1">
      <alignment horizontal="left" vertical="center" wrapText="1"/>
    </xf>
    <xf numFmtId="4" fontId="126" fillId="0" borderId="2" xfId="0" applyNumberFormat="1" applyFont="1" applyBorder="1" applyAlignment="1">
      <alignment horizontal="right" vertical="center"/>
    </xf>
    <xf numFmtId="0" fontId="109" fillId="2" borderId="6" xfId="0" applyFont="1" applyFill="1" applyBorder="1" applyAlignment="1">
      <alignment horizontal="left" vertical="center" wrapText="1"/>
    </xf>
    <xf numFmtId="0" fontId="120" fillId="0" borderId="1" xfId="0" applyFont="1" applyBorder="1" applyAlignment="1">
      <alignment vertical="center" wrapText="1"/>
    </xf>
    <xf numFmtId="0" fontId="109" fillId="0" borderId="1" xfId="0" applyFont="1" applyBorder="1" applyAlignment="1">
      <alignment vertical="center"/>
    </xf>
    <xf numFmtId="10" fontId="132" fillId="17" borderId="43" xfId="0" applyNumberFormat="1" applyFont="1" applyFill="1" applyBorder="1" applyAlignment="1">
      <alignment horizontal="center" vertical="center" wrapText="1"/>
    </xf>
    <xf numFmtId="0" fontId="116" fillId="0" borderId="6" xfId="0" applyFont="1" applyBorder="1" applyAlignment="1">
      <alignment horizontal="center" vertical="center"/>
    </xf>
    <xf numFmtId="0" fontId="126" fillId="0" borderId="24" xfId="0" applyFont="1" applyFill="1" applyBorder="1" applyAlignment="1">
      <alignment horizontal="center" vertical="center"/>
    </xf>
    <xf numFmtId="4" fontId="130" fillId="0" borderId="12" xfId="0" applyNumberFormat="1" applyFont="1" applyFill="1" applyBorder="1" applyAlignment="1">
      <alignment vertical="center"/>
    </xf>
    <xf numFmtId="4" fontId="126" fillId="0" borderId="6" xfId="0" applyNumberFormat="1" applyFont="1" applyFill="1" applyBorder="1" applyAlignment="1">
      <alignment horizontal="center" vertical="center" wrapText="1"/>
    </xf>
    <xf numFmtId="4" fontId="126" fillId="0" borderId="24" xfId="0" applyNumberFormat="1" applyFont="1" applyFill="1" applyBorder="1" applyAlignment="1">
      <alignment horizontal="center" vertical="center" wrapText="1"/>
    </xf>
    <xf numFmtId="0" fontId="126" fillId="0" borderId="22" xfId="0" applyFont="1" applyBorder="1" applyAlignment="1">
      <alignment horizontal="center" vertical="center"/>
    </xf>
    <xf numFmtId="4" fontId="139" fillId="0" borderId="5" xfId="0" applyNumberFormat="1" applyFont="1" applyFill="1" applyBorder="1" applyAlignment="1">
      <alignment vertical="center"/>
    </xf>
    <xf numFmtId="4" fontId="116" fillId="0" borderId="2" xfId="0" applyNumberFormat="1" applyFont="1" applyFill="1" applyBorder="1" applyAlignment="1">
      <alignment vertical="center"/>
    </xf>
    <xf numFmtId="4" fontId="109" fillId="0" borderId="22" xfId="0" applyNumberFormat="1" applyFont="1" applyBorder="1" applyAlignment="1">
      <alignment horizontal="center" vertical="center"/>
    </xf>
    <xf numFmtId="0" fontId="118" fillId="17" borderId="33" xfId="0" applyFont="1" applyFill="1" applyBorder="1" applyAlignment="1">
      <alignment vertical="center" wrapText="1"/>
    </xf>
    <xf numFmtId="0" fontId="141" fillId="17" borderId="31" xfId="0" applyFont="1" applyFill="1" applyBorder="1" applyAlignment="1">
      <alignment vertical="center" wrapText="1"/>
    </xf>
    <xf numFmtId="0" fontId="141" fillId="17" borderId="37" xfId="0" applyFont="1" applyFill="1" applyBorder="1" applyAlignment="1">
      <alignment vertical="center" wrapText="1"/>
    </xf>
    <xf numFmtId="4" fontId="126" fillId="2" borderId="18" xfId="0" applyNumberFormat="1" applyFont="1" applyFill="1" applyBorder="1" applyAlignment="1">
      <alignment horizontal="right" vertical="center" wrapText="1"/>
    </xf>
    <xf numFmtId="0" fontId="0" fillId="0" borderId="0" xfId="0" applyAlignment="1">
      <alignment horizontal="left"/>
    </xf>
    <xf numFmtId="0" fontId="117" fillId="0" borderId="0" xfId="0" applyFont="1" applyAlignment="1">
      <alignment horizontal="right"/>
    </xf>
    <xf numFmtId="0" fontId="108" fillId="2" borderId="1" xfId="0" applyFont="1" applyFill="1" applyBorder="1" applyAlignment="1">
      <alignment horizontal="left" vertical="center" wrapText="1"/>
    </xf>
    <xf numFmtId="0" fontId="120" fillId="0" borderId="1" xfId="5" applyFont="1" applyBorder="1" applyAlignment="1">
      <alignment horizontal="left" vertical="center" wrapText="1"/>
    </xf>
    <xf numFmtId="4" fontId="126" fillId="0" borderId="22" xfId="0" applyNumberFormat="1" applyFont="1" applyFill="1" applyBorder="1" applyAlignment="1">
      <alignment vertical="center"/>
    </xf>
    <xf numFmtId="0" fontId="142" fillId="5" borderId="8" xfId="0" applyFont="1" applyFill="1" applyBorder="1" applyAlignment="1">
      <alignment horizontal="center" vertical="center" wrapText="1"/>
    </xf>
    <xf numFmtId="0" fontId="142" fillId="5" borderId="9" xfId="0" applyFont="1" applyFill="1" applyBorder="1" applyAlignment="1">
      <alignment horizontal="center" vertical="center" wrapText="1"/>
    </xf>
    <xf numFmtId="0" fontId="142" fillId="5" borderId="11" xfId="0" applyFont="1" applyFill="1" applyBorder="1" applyAlignment="1">
      <alignment horizontal="center" vertical="center" wrapText="1"/>
    </xf>
    <xf numFmtId="0" fontId="141" fillId="5" borderId="31" xfId="0" applyFont="1" applyFill="1" applyBorder="1" applyAlignment="1">
      <alignment horizontal="left" vertical="center" wrapText="1"/>
    </xf>
    <xf numFmtId="0" fontId="130" fillId="0" borderId="27" xfId="0" applyFont="1" applyFill="1" applyBorder="1" applyAlignment="1">
      <alignment horizontal="right" vertical="center" wrapText="1"/>
    </xf>
    <xf numFmtId="0" fontId="126" fillId="0" borderId="27" xfId="0" applyFont="1" applyFill="1" applyBorder="1" applyAlignment="1">
      <alignment horizontal="center" vertical="center"/>
    </xf>
    <xf numFmtId="0" fontId="127" fillId="0" borderId="27" xfId="0" applyFont="1" applyFill="1" applyBorder="1" applyAlignment="1">
      <alignment horizontal="center" vertical="center"/>
    </xf>
    <xf numFmtId="0" fontId="127" fillId="0" borderId="46" xfId="0" applyFont="1" applyFill="1" applyBorder="1" applyAlignment="1">
      <alignment horizontal="center" vertical="center"/>
    </xf>
    <xf numFmtId="10" fontId="116" fillId="5" borderId="45" xfId="0" applyNumberFormat="1" applyFont="1" applyFill="1" applyBorder="1" applyAlignment="1">
      <alignment horizontal="center" vertical="center"/>
    </xf>
    <xf numFmtId="0" fontId="108" fillId="0" borderId="15" xfId="0" applyFont="1" applyBorder="1" applyAlignment="1">
      <alignment horizontal="center" vertical="center"/>
    </xf>
    <xf numFmtId="0" fontId="108" fillId="0" borderId="17" xfId="0" applyFont="1" applyBorder="1" applyAlignment="1">
      <alignment horizontal="center" vertical="center"/>
    </xf>
    <xf numFmtId="4" fontId="0" fillId="0" borderId="0" xfId="0" applyNumberFormat="1" applyAlignment="1">
      <alignment horizontal="center" vertical="center"/>
    </xf>
    <xf numFmtId="0" fontId="107" fillId="0" borderId="1" xfId="8" applyFont="1" applyFill="1" applyBorder="1" applyAlignment="1">
      <alignment horizontal="left" vertical="center" wrapText="1"/>
    </xf>
    <xf numFmtId="0" fontId="107" fillId="2" borderId="2" xfId="0" applyFont="1" applyFill="1" applyBorder="1" applyAlignment="1">
      <alignment horizontal="left" vertical="center" wrapText="1"/>
    </xf>
    <xf numFmtId="4" fontId="127" fillId="2" borderId="12" xfId="0" applyNumberFormat="1" applyFont="1" applyFill="1" applyBorder="1" applyAlignment="1">
      <alignment horizontal="right" vertical="center"/>
    </xf>
    <xf numFmtId="0" fontId="144" fillId="0" borderId="0" xfId="0" applyFont="1"/>
    <xf numFmtId="0" fontId="148" fillId="18" borderId="4" xfId="0" applyFont="1" applyFill="1" applyBorder="1" applyAlignment="1">
      <alignment horizontal="left" vertical="center" wrapText="1"/>
    </xf>
    <xf numFmtId="0" fontId="148" fillId="18" borderId="6" xfId="0" applyFont="1" applyFill="1" applyBorder="1" applyAlignment="1">
      <alignment horizontal="left" vertical="center" wrapText="1"/>
    </xf>
    <xf numFmtId="0" fontId="149" fillId="18" borderId="24" xfId="0" applyFont="1" applyFill="1" applyBorder="1" applyAlignment="1">
      <alignment horizontal="center" vertical="center" wrapText="1"/>
    </xf>
    <xf numFmtId="0" fontId="149" fillId="18" borderId="1" xfId="0" applyFont="1" applyFill="1" applyBorder="1" applyAlignment="1">
      <alignment horizontal="center" vertical="center" wrapText="1"/>
    </xf>
    <xf numFmtId="0" fontId="149" fillId="18" borderId="2" xfId="0" applyFont="1" applyFill="1" applyBorder="1" applyAlignment="1">
      <alignment horizontal="center" vertical="center" wrapText="1"/>
    </xf>
    <xf numFmtId="0" fontId="149" fillId="18" borderId="15" xfId="0" applyFont="1" applyFill="1" applyBorder="1" applyAlignment="1">
      <alignment horizontal="center" vertical="center" wrapText="1"/>
    </xf>
    <xf numFmtId="4" fontId="144" fillId="17" borderId="24" xfId="0" applyNumberFormat="1" applyFont="1" applyFill="1" applyBorder="1" applyAlignment="1">
      <alignment horizontal="right" vertical="center" wrapText="1"/>
    </xf>
    <xf numFmtId="4" fontId="144" fillId="17" borderId="24" xfId="0" applyNumberFormat="1" applyFont="1" applyFill="1" applyBorder="1" applyAlignment="1">
      <alignment horizontal="right" vertical="center"/>
    </xf>
    <xf numFmtId="4" fontId="144" fillId="17" borderId="12" xfId="0" applyNumberFormat="1" applyFont="1" applyFill="1" applyBorder="1" applyAlignment="1">
      <alignment horizontal="right" vertical="center"/>
    </xf>
    <xf numFmtId="4" fontId="135" fillId="17" borderId="1" xfId="0" applyNumberFormat="1" applyFont="1" applyFill="1" applyBorder="1" applyAlignment="1">
      <alignment horizontal="right" vertical="center"/>
    </xf>
    <xf numFmtId="4" fontId="135" fillId="17" borderId="2" xfId="0" applyNumberFormat="1" applyFont="1" applyFill="1" applyBorder="1" applyAlignment="1">
      <alignment horizontal="right" vertical="center"/>
    </xf>
    <xf numFmtId="4" fontId="135" fillId="5" borderId="1" xfId="0" applyNumberFormat="1" applyFont="1" applyFill="1" applyBorder="1" applyAlignment="1">
      <alignment horizontal="right" vertical="center"/>
    </xf>
    <xf numFmtId="0" fontId="135" fillId="0" borderId="23" xfId="0" applyFont="1" applyBorder="1" applyAlignment="1">
      <alignment horizontal="center" vertical="center" wrapText="1"/>
    </xf>
    <xf numFmtId="4" fontId="144" fillId="0" borderId="23" xfId="0" applyNumberFormat="1" applyFont="1" applyBorder="1" applyAlignment="1">
      <alignment horizontal="right" vertical="center"/>
    </xf>
    <xf numFmtId="4" fontId="144" fillId="0" borderId="11" xfId="0" applyNumberFormat="1" applyFont="1" applyBorder="1" applyAlignment="1">
      <alignment horizontal="right" vertical="center"/>
    </xf>
    <xf numFmtId="4" fontId="135" fillId="0" borderId="8" xfId="0" applyNumberFormat="1" applyFont="1" applyBorder="1" applyAlignment="1">
      <alignment horizontal="right" vertical="center"/>
    </xf>
    <xf numFmtId="4" fontId="135" fillId="0" borderId="9" xfId="0" applyNumberFormat="1" applyFont="1" applyBorder="1" applyAlignment="1">
      <alignment horizontal="right" vertical="center"/>
    </xf>
    <xf numFmtId="10" fontId="135" fillId="0" borderId="19" xfId="0" applyNumberFormat="1" applyFont="1" applyFill="1" applyBorder="1" applyAlignment="1">
      <alignment horizontal="center" vertical="center"/>
    </xf>
    <xf numFmtId="4" fontId="144" fillId="18" borderId="32" xfId="0" applyNumberFormat="1" applyFont="1" applyFill="1" applyBorder="1" applyAlignment="1">
      <alignment horizontal="right" vertical="center"/>
    </xf>
    <xf numFmtId="4" fontId="135" fillId="18" borderId="36" xfId="0" applyNumberFormat="1" applyFont="1" applyFill="1" applyBorder="1" applyAlignment="1">
      <alignment horizontal="right" vertical="center"/>
    </xf>
    <xf numFmtId="4" fontId="135" fillId="18" borderId="25" xfId="0" applyNumberFormat="1" applyFont="1" applyFill="1" applyBorder="1" applyAlignment="1">
      <alignment horizontal="right" vertical="center"/>
    </xf>
    <xf numFmtId="10" fontId="144" fillId="18" borderId="29" xfId="0" applyNumberFormat="1" applyFont="1" applyFill="1" applyBorder="1" applyAlignment="1">
      <alignment horizontal="center" vertical="center"/>
    </xf>
    <xf numFmtId="10" fontId="144" fillId="18" borderId="15" xfId="0" applyNumberFormat="1" applyFont="1" applyFill="1" applyBorder="1" applyAlignment="1">
      <alignment horizontal="center" vertical="center"/>
    </xf>
    <xf numFmtId="0" fontId="144" fillId="0" borderId="2" xfId="0" applyFont="1" applyFill="1" applyBorder="1" applyAlignment="1">
      <alignment horizontal="right" vertical="center" wrapText="1"/>
    </xf>
    <xf numFmtId="4" fontId="150" fillId="0" borderId="2" xfId="0" applyNumberFormat="1" applyFont="1" applyFill="1" applyBorder="1" applyAlignment="1">
      <alignment horizontal="right" vertical="center"/>
    </xf>
    <xf numFmtId="0" fontId="144" fillId="0" borderId="2" xfId="0" applyFont="1" applyFill="1" applyBorder="1" applyAlignment="1">
      <alignment horizontal="left" vertical="center" wrapText="1"/>
    </xf>
    <xf numFmtId="4" fontId="152" fillId="0" borderId="2" xfId="0" applyNumberFormat="1" applyFont="1" applyFill="1" applyBorder="1" applyAlignment="1">
      <alignment horizontal="right" vertical="center"/>
    </xf>
    <xf numFmtId="4" fontId="144" fillId="0" borderId="2" xfId="0" applyNumberFormat="1" applyFont="1" applyFill="1" applyBorder="1" applyAlignment="1">
      <alignment horizontal="right" vertical="center"/>
    </xf>
    <xf numFmtId="0" fontId="135" fillId="0" borderId="1" xfId="0" applyFont="1" applyBorder="1" applyAlignment="1">
      <alignment horizontal="center" vertical="top"/>
    </xf>
    <xf numFmtId="0" fontId="135" fillId="0" borderId="1" xfId="0" applyFont="1" applyFill="1" applyBorder="1" applyAlignment="1">
      <alignment horizontal="center" vertical="top"/>
    </xf>
    <xf numFmtId="0" fontId="153" fillId="0" borderId="0" xfId="0" applyFont="1" applyFill="1" applyBorder="1" applyAlignment="1">
      <alignment vertical="center"/>
    </xf>
    <xf numFmtId="0" fontId="155" fillId="0" borderId="0" xfId="0" applyFont="1"/>
    <xf numFmtId="0" fontId="156" fillId="0" borderId="0" xfId="0" applyFont="1" applyFill="1" applyBorder="1" applyAlignment="1">
      <alignment horizontal="left" vertical="center" wrapText="1"/>
    </xf>
    <xf numFmtId="4" fontId="156" fillId="0" borderId="0" xfId="0" applyNumberFormat="1" applyFont="1" applyFill="1" applyBorder="1" applyAlignment="1">
      <alignment horizontal="right" vertical="center"/>
    </xf>
    <xf numFmtId="4" fontId="155" fillId="0" borderId="0" xfId="0" applyNumberFormat="1" applyFont="1" applyFill="1" applyBorder="1" applyAlignment="1">
      <alignment horizontal="right" vertical="center"/>
    </xf>
    <xf numFmtId="10" fontId="156" fillId="0" borderId="0" xfId="0" applyNumberFormat="1" applyFont="1" applyFill="1" applyBorder="1" applyAlignment="1">
      <alignment horizontal="center" vertical="center"/>
    </xf>
    <xf numFmtId="0" fontId="155" fillId="0" borderId="0" xfId="0" applyFont="1" applyFill="1" applyBorder="1" applyAlignment="1">
      <alignment horizontal="right"/>
    </xf>
    <xf numFmtId="0" fontId="155" fillId="0" borderId="0" xfId="0" applyFont="1" applyAlignment="1">
      <alignment horizontal="right"/>
    </xf>
    <xf numFmtId="0" fontId="106" fillId="2" borderId="2" xfId="0" applyFont="1" applyFill="1" applyBorder="1" applyAlignment="1">
      <alignment horizontal="left" vertical="center" wrapText="1"/>
    </xf>
    <xf numFmtId="0" fontId="126" fillId="0" borderId="46" xfId="0" applyFont="1" applyFill="1" applyBorder="1" applyAlignment="1">
      <alignment horizontal="center" vertical="center"/>
    </xf>
    <xf numFmtId="0" fontId="126" fillId="0" borderId="39" xfId="0" applyFont="1" applyBorder="1" applyAlignment="1">
      <alignment horizontal="center" vertical="center"/>
    </xf>
    <xf numFmtId="0" fontId="116" fillId="0" borderId="30" xfId="0" applyFont="1" applyBorder="1" applyAlignment="1">
      <alignment horizontal="right" vertical="center" wrapText="1"/>
    </xf>
    <xf numFmtId="0" fontId="109" fillId="0" borderId="1" xfId="0" applyFont="1" applyFill="1" applyBorder="1" applyAlignment="1">
      <alignment horizontal="center" vertical="center" wrapText="1"/>
    </xf>
    <xf numFmtId="0" fontId="126" fillId="0" borderId="1" xfId="0" applyFont="1" applyFill="1" applyBorder="1" applyAlignment="1">
      <alignment horizontal="center" vertical="center" wrapText="1"/>
    </xf>
    <xf numFmtId="10" fontId="109" fillId="0" borderId="24" xfId="0" applyNumberFormat="1" applyFont="1" applyBorder="1" applyAlignment="1">
      <alignment horizontal="center" vertical="center"/>
    </xf>
    <xf numFmtId="0" fontId="126" fillId="0" borderId="1" xfId="5" applyFont="1" applyFill="1" applyBorder="1" applyAlignment="1">
      <alignment horizontal="left" vertical="center" wrapText="1"/>
    </xf>
    <xf numFmtId="4" fontId="140" fillId="2" borderId="5" xfId="0" applyNumberFormat="1" applyFont="1" applyFill="1" applyBorder="1" applyAlignment="1">
      <alignment horizontal="right" vertical="center" wrapText="1"/>
    </xf>
    <xf numFmtId="0" fontId="126" fillId="0" borderId="5" xfId="0" applyFont="1" applyBorder="1" applyAlignment="1">
      <alignment vertical="center" wrapText="1"/>
    </xf>
    <xf numFmtId="0" fontId="109" fillId="0" borderId="4" xfId="0" applyFont="1" applyFill="1" applyBorder="1" applyAlignment="1">
      <alignment horizontal="center" vertical="center" wrapText="1"/>
    </xf>
    <xf numFmtId="10" fontId="109" fillId="0" borderId="24" xfId="0" applyNumberFormat="1" applyFont="1" applyBorder="1" applyAlignment="1">
      <alignment horizontal="center" vertical="center"/>
    </xf>
    <xf numFmtId="0" fontId="109" fillId="2" borderId="1" xfId="0" applyFont="1" applyFill="1" applyBorder="1" applyAlignment="1">
      <alignment horizontal="left" vertical="center" wrapText="1"/>
    </xf>
    <xf numFmtId="0" fontId="109" fillId="0" borderId="4" xfId="0" applyFont="1" applyFill="1" applyBorder="1" applyAlignment="1">
      <alignment vertical="center" wrapText="1"/>
    </xf>
    <xf numFmtId="10" fontId="109" fillId="0" borderId="22" xfId="0" applyNumberFormat="1" applyFont="1" applyBorder="1" applyAlignment="1">
      <alignment horizontal="center" vertical="center"/>
    </xf>
    <xf numFmtId="0" fontId="138" fillId="0" borderId="1" xfId="9" applyFont="1" applyBorder="1" applyAlignment="1">
      <alignment horizontal="left" vertical="center" wrapText="1"/>
    </xf>
    <xf numFmtId="4" fontId="126" fillId="0" borderId="6" xfId="0" applyNumberFormat="1" applyFont="1" applyBorder="1" applyAlignment="1">
      <alignment horizontal="right" vertical="center" wrapText="1"/>
    </xf>
    <xf numFmtId="4" fontId="116" fillId="17" borderId="51" xfId="0" applyNumberFormat="1" applyFont="1" applyFill="1" applyBorder="1" applyAlignment="1">
      <alignment horizontal="right" vertical="center"/>
    </xf>
    <xf numFmtId="4" fontId="126" fillId="0" borderId="24" xfId="0" applyNumberFormat="1" applyFont="1" applyFill="1" applyBorder="1" applyAlignment="1">
      <alignment horizontal="right" vertical="center" wrapText="1"/>
    </xf>
    <xf numFmtId="0" fontId="126" fillId="0" borderId="5" xfId="0" applyFont="1" applyFill="1" applyBorder="1" applyAlignment="1">
      <alignment vertical="center" wrapText="1"/>
    </xf>
    <xf numFmtId="4" fontId="126" fillId="0" borderId="22" xfId="0" applyNumberFormat="1" applyFont="1" applyFill="1" applyBorder="1" applyAlignment="1">
      <alignment horizontal="right" vertical="center"/>
    </xf>
    <xf numFmtId="0" fontId="126" fillId="0" borderId="12" xfId="0" applyFont="1" applyBorder="1" applyAlignment="1">
      <alignment vertical="center" wrapText="1"/>
    </xf>
    <xf numFmtId="4" fontId="126" fillId="0" borderId="22" xfId="0" applyNumberFormat="1" applyFont="1" applyFill="1" applyBorder="1" applyAlignment="1">
      <alignment horizontal="right" vertical="center" wrapText="1"/>
    </xf>
    <xf numFmtId="10" fontId="109" fillId="0" borderId="33" xfId="0" applyNumberFormat="1" applyFont="1" applyBorder="1" applyAlignment="1">
      <alignment horizontal="center" vertical="center"/>
    </xf>
    <xf numFmtId="4" fontId="126" fillId="0" borderId="33" xfId="0" applyNumberFormat="1" applyFont="1" applyFill="1" applyBorder="1" applyAlignment="1">
      <alignment horizontal="right" vertical="center" wrapText="1"/>
    </xf>
    <xf numFmtId="4" fontId="127" fillId="2" borderId="30" xfId="0" applyNumberFormat="1" applyFont="1" applyFill="1" applyBorder="1" applyAlignment="1">
      <alignment horizontal="right" vertical="center"/>
    </xf>
    <xf numFmtId="4" fontId="0" fillId="0" borderId="0" xfId="0" applyNumberFormat="1" applyFill="1"/>
    <xf numFmtId="10" fontId="109" fillId="0" borderId="24" xfId="0" applyNumberFormat="1" applyFont="1" applyBorder="1" applyAlignment="1">
      <alignment horizontal="center" vertical="center"/>
    </xf>
    <xf numFmtId="0" fontId="109" fillId="2" borderId="1" xfId="0" applyFont="1" applyFill="1" applyBorder="1" applyAlignment="1">
      <alignment horizontal="left" vertical="center" wrapText="1"/>
    </xf>
    <xf numFmtId="0" fontId="109" fillId="0" borderId="1" xfId="0" applyFont="1" applyFill="1" applyBorder="1" applyAlignment="1">
      <alignment horizontal="left" vertical="center" wrapText="1"/>
    </xf>
    <xf numFmtId="0" fontId="101" fillId="2" borderId="6" xfId="0" applyFont="1" applyFill="1" applyBorder="1" applyAlignment="1">
      <alignment horizontal="left" vertical="center" wrapText="1"/>
    </xf>
    <xf numFmtId="0" fontId="101" fillId="2" borderId="10" xfId="0" applyFont="1" applyFill="1" applyBorder="1" applyAlignment="1">
      <alignment horizontal="left" vertical="center" wrapText="1"/>
    </xf>
    <xf numFmtId="4" fontId="126" fillId="0" borderId="1" xfId="0" applyNumberFormat="1" applyFont="1" applyFill="1" applyBorder="1" applyAlignment="1">
      <alignment horizontal="right" vertical="center"/>
    </xf>
    <xf numFmtId="0" fontId="101" fillId="0" borderId="2" xfId="0" applyFont="1" applyFill="1" applyBorder="1" applyAlignment="1">
      <alignment horizontal="left" vertical="center" wrapText="1"/>
    </xf>
    <xf numFmtId="10" fontId="109" fillId="0" borderId="24" xfId="0" applyNumberFormat="1" applyFont="1" applyBorder="1" applyAlignment="1">
      <alignment horizontal="center" vertical="center"/>
    </xf>
    <xf numFmtId="0" fontId="126" fillId="0" borderId="31" xfId="0" applyFont="1" applyBorder="1" applyAlignment="1">
      <alignment vertical="center" wrapText="1"/>
    </xf>
    <xf numFmtId="0" fontId="100" fillId="2" borderId="7" xfId="0" applyFont="1" applyFill="1" applyBorder="1" applyAlignment="1">
      <alignment horizontal="left" vertical="center" wrapText="1"/>
    </xf>
    <xf numFmtId="0" fontId="126" fillId="0" borderId="1" xfId="0" applyFont="1" applyBorder="1" applyAlignment="1">
      <alignment horizontal="left" vertical="center" wrapText="1"/>
    </xf>
    <xf numFmtId="0" fontId="98" fillId="2" borderId="2" xfId="0" applyFont="1" applyFill="1" applyBorder="1" applyAlignment="1">
      <alignment horizontal="left" vertical="center" wrapText="1"/>
    </xf>
    <xf numFmtId="0" fontId="126" fillId="2" borderId="1" xfId="8" applyFont="1" applyFill="1" applyBorder="1" applyAlignment="1">
      <alignment horizontal="left" vertical="center" wrapText="1"/>
    </xf>
    <xf numFmtId="10" fontId="109" fillId="0" borderId="24" xfId="0" applyNumberFormat="1" applyFont="1" applyBorder="1" applyAlignment="1">
      <alignment horizontal="center" vertical="center"/>
    </xf>
    <xf numFmtId="0" fontId="97" fillId="0" borderId="7" xfId="0" applyFont="1" applyFill="1" applyBorder="1" applyAlignment="1">
      <alignment horizontal="left" vertical="center" wrapText="1"/>
    </xf>
    <xf numFmtId="10" fontId="109" fillId="0" borderId="24" xfId="0" applyNumberFormat="1" applyFont="1" applyBorder="1" applyAlignment="1">
      <alignment horizontal="center" vertical="center"/>
    </xf>
    <xf numFmtId="10" fontId="0" fillId="0" borderId="1" xfId="0" applyNumberFormat="1" applyBorder="1" applyAlignment="1">
      <alignment vertical="center"/>
    </xf>
    <xf numFmtId="0" fontId="141" fillId="5" borderId="20" xfId="0" applyFont="1" applyFill="1" applyBorder="1" applyAlignment="1">
      <alignment horizontal="left" vertical="center" wrapText="1"/>
    </xf>
    <xf numFmtId="10" fontId="0" fillId="0" borderId="4" xfId="0" applyNumberFormat="1" applyBorder="1" applyAlignment="1">
      <alignment vertical="center"/>
    </xf>
    <xf numFmtId="0" fontId="142" fillId="5" borderId="19" xfId="0" applyFont="1" applyFill="1" applyBorder="1" applyAlignment="1">
      <alignment horizontal="center" vertical="center" wrapText="1"/>
    </xf>
    <xf numFmtId="4" fontId="116" fillId="5" borderId="45" xfId="0" applyNumberFormat="1" applyFont="1" applyFill="1" applyBorder="1" applyAlignment="1">
      <alignment horizontal="center" vertical="center"/>
    </xf>
    <xf numFmtId="0" fontId="142" fillId="17" borderId="19" xfId="0" applyFont="1" applyFill="1" applyBorder="1" applyAlignment="1">
      <alignment horizontal="center" vertical="center" wrapText="1"/>
    </xf>
    <xf numFmtId="0" fontId="142" fillId="17" borderId="14" xfId="0" applyFont="1" applyFill="1" applyBorder="1" applyAlignment="1">
      <alignment horizontal="center" vertical="center" wrapText="1"/>
    </xf>
    <xf numFmtId="10" fontId="109" fillId="0" borderId="24" xfId="0" applyNumberFormat="1" applyFont="1" applyBorder="1" applyAlignment="1">
      <alignment horizontal="center" vertical="center"/>
    </xf>
    <xf numFmtId="10" fontId="109" fillId="0" borderId="33" xfId="0" applyNumberFormat="1" applyFont="1" applyBorder="1" applyAlignment="1">
      <alignment horizontal="center" vertical="center"/>
    </xf>
    <xf numFmtId="0" fontId="104" fillId="2" borderId="3" xfId="0" applyFont="1" applyFill="1" applyBorder="1" applyAlignment="1">
      <alignment horizontal="left" vertical="center" wrapText="1"/>
    </xf>
    <xf numFmtId="4" fontId="126" fillId="0" borderId="39" xfId="0" applyNumberFormat="1" applyFont="1" applyFill="1" applyBorder="1" applyAlignment="1">
      <alignment horizontal="right" vertical="center" wrapText="1"/>
    </xf>
    <xf numFmtId="4" fontId="126" fillId="0" borderId="30" xfId="0" applyNumberFormat="1" applyFont="1" applyFill="1" applyBorder="1" applyAlignment="1">
      <alignment horizontal="right" vertical="center" wrapText="1"/>
    </xf>
    <xf numFmtId="0" fontId="96" fillId="2" borderId="18" xfId="0" applyFont="1" applyFill="1" applyBorder="1" applyAlignment="1">
      <alignment horizontal="left" vertical="center" wrapText="1"/>
    </xf>
    <xf numFmtId="4" fontId="140" fillId="0" borderId="17" xfId="0" applyNumberFormat="1" applyFont="1" applyFill="1" applyBorder="1" applyAlignment="1">
      <alignment horizontal="right" vertical="center" wrapText="1"/>
    </xf>
    <xf numFmtId="10" fontId="109" fillId="0" borderId="24" xfId="0" applyNumberFormat="1" applyFont="1" applyBorder="1" applyAlignment="1">
      <alignment horizontal="center" vertical="center"/>
    </xf>
    <xf numFmtId="0" fontId="95" fillId="2" borderId="1" xfId="0" applyFont="1" applyFill="1" applyBorder="1" applyAlignment="1">
      <alignment horizontal="left" vertical="center" wrapText="1"/>
    </xf>
    <xf numFmtId="0" fontId="0" fillId="0" borderId="2" xfId="0" applyFill="1" applyBorder="1" applyAlignment="1">
      <alignment horizontal="left" vertical="center" wrapText="1"/>
    </xf>
    <xf numFmtId="10" fontId="0" fillId="0" borderId="0" xfId="0" applyNumberFormat="1" applyBorder="1" applyAlignment="1">
      <alignment vertical="center"/>
    </xf>
    <xf numFmtId="4" fontId="0" fillId="0" borderId="0" xfId="0" applyNumberFormat="1" applyBorder="1" applyAlignment="1">
      <alignment vertical="center"/>
    </xf>
    <xf numFmtId="10" fontId="109" fillId="0" borderId="24" xfId="0" applyNumberFormat="1" applyFont="1" applyBorder="1" applyAlignment="1">
      <alignment horizontal="center" vertical="center"/>
    </xf>
    <xf numFmtId="0" fontId="92" fillId="2" borderId="1" xfId="0" applyFont="1" applyFill="1" applyBorder="1" applyAlignment="1">
      <alignment horizontal="left" vertical="center" wrapText="1"/>
    </xf>
    <xf numFmtId="0" fontId="90" fillId="0" borderId="6" xfId="0" applyFont="1" applyFill="1" applyBorder="1" applyAlignment="1">
      <alignment horizontal="left" vertical="center" wrapText="1"/>
    </xf>
    <xf numFmtId="4" fontId="116" fillId="5" borderId="52" xfId="0" applyNumberFormat="1" applyFont="1" applyFill="1" applyBorder="1" applyAlignment="1">
      <alignment horizontal="right" vertical="center"/>
    </xf>
    <xf numFmtId="10" fontId="109" fillId="0" borderId="33" xfId="0" applyNumberFormat="1" applyFont="1" applyBorder="1" applyAlignment="1">
      <alignment horizontal="center" vertical="center"/>
    </xf>
    <xf numFmtId="0" fontId="0" fillId="0" borderId="1" xfId="0" applyBorder="1" applyAlignment="1">
      <alignment horizontal="center" vertical="center" wrapText="1"/>
    </xf>
    <xf numFmtId="4" fontId="116" fillId="17" borderId="53" xfId="0" applyNumberFormat="1" applyFont="1" applyFill="1" applyBorder="1" applyAlignment="1">
      <alignment horizontal="right" vertical="center"/>
    </xf>
    <xf numFmtId="0" fontId="109" fillId="17" borderId="53" xfId="0" applyFont="1" applyFill="1" applyBorder="1" applyAlignment="1">
      <alignment horizontal="center" vertical="center"/>
    </xf>
    <xf numFmtId="0" fontId="109" fillId="17" borderId="57" xfId="0" applyFont="1" applyFill="1" applyBorder="1" applyAlignment="1">
      <alignment horizontal="center" vertical="center"/>
    </xf>
    <xf numFmtId="0" fontId="109" fillId="17" borderId="58" xfId="0" applyFont="1" applyFill="1" applyBorder="1" applyAlignment="1">
      <alignment horizontal="center" vertical="center"/>
    </xf>
    <xf numFmtId="0" fontId="0" fillId="2" borderId="27" xfId="0" applyFill="1" applyBorder="1" applyAlignment="1">
      <alignment horizontal="left" vertical="center" wrapText="1"/>
    </xf>
    <xf numFmtId="10" fontId="116" fillId="5" borderId="54" xfId="0" applyNumberFormat="1" applyFont="1" applyFill="1" applyBorder="1" applyAlignment="1">
      <alignment horizontal="center" vertical="center"/>
    </xf>
    <xf numFmtId="0" fontId="126" fillId="2" borderId="1" xfId="0" applyFont="1" applyFill="1" applyBorder="1" applyAlignment="1">
      <alignment vertical="center" wrapText="1"/>
    </xf>
    <xf numFmtId="0" fontId="86" fillId="2" borderId="1" xfId="0" applyFont="1" applyFill="1" applyBorder="1" applyAlignment="1">
      <alignment horizontal="left" vertical="center" wrapText="1"/>
    </xf>
    <xf numFmtId="4" fontId="0" fillId="0" borderId="1" xfId="0" applyNumberFormat="1" applyBorder="1" applyAlignment="1">
      <alignment horizontal="right" vertical="center"/>
    </xf>
    <xf numFmtId="10" fontId="109" fillId="0" borderId="24" xfId="0" applyNumberFormat="1" applyFont="1" applyBorder="1" applyAlignment="1">
      <alignment horizontal="center" vertical="center"/>
    </xf>
    <xf numFmtId="0" fontId="126" fillId="0" borderId="41" xfId="9" applyFont="1" applyBorder="1" applyAlignment="1">
      <alignment horizontal="left" vertical="center" wrapText="1"/>
    </xf>
    <xf numFmtId="0" fontId="85" fillId="2" borderId="2" xfId="0" applyFont="1" applyFill="1" applyBorder="1" applyAlignment="1">
      <alignment horizontal="left" vertical="center" wrapText="1"/>
    </xf>
    <xf numFmtId="0" fontId="84" fillId="0" borderId="6" xfId="0" applyFont="1" applyFill="1" applyBorder="1" applyAlignment="1">
      <alignment horizontal="left" vertical="center" wrapText="1"/>
    </xf>
    <xf numFmtId="0" fontId="0" fillId="0" borderId="1" xfId="0" applyBorder="1" applyAlignment="1">
      <alignment horizontal="left" vertical="center" wrapText="1"/>
    </xf>
    <xf numFmtId="4" fontId="120" fillId="0" borderId="1" xfId="0" applyNumberFormat="1" applyFont="1" applyFill="1" applyBorder="1" applyAlignment="1">
      <alignment horizontal="right" vertical="center" wrapText="1"/>
    </xf>
    <xf numFmtId="4" fontId="116" fillId="17" borderId="61" xfId="0" applyNumberFormat="1" applyFont="1" applyFill="1" applyBorder="1" applyAlignment="1">
      <alignment horizontal="right" vertical="center"/>
    </xf>
    <xf numFmtId="4" fontId="116" fillId="17" borderId="62" xfId="0" applyNumberFormat="1" applyFont="1" applyFill="1" applyBorder="1" applyAlignment="1">
      <alignment horizontal="right" vertical="center"/>
    </xf>
    <xf numFmtId="10" fontId="132" fillId="17" borderId="54" xfId="0" applyNumberFormat="1" applyFont="1" applyFill="1" applyBorder="1" applyAlignment="1">
      <alignment horizontal="center" vertical="center" wrapText="1"/>
    </xf>
    <xf numFmtId="0" fontId="86" fillId="0" borderId="1" xfId="0" applyFont="1" applyBorder="1" applyAlignment="1">
      <alignment horizontal="left" vertical="center" wrapText="1"/>
    </xf>
    <xf numFmtId="164" fontId="89" fillId="2" borderId="1" xfId="0" applyNumberFormat="1" applyFont="1" applyFill="1" applyBorder="1" applyAlignment="1">
      <alignment vertical="center" wrapText="1"/>
    </xf>
    <xf numFmtId="0" fontId="0" fillId="0" borderId="20" xfId="0" applyBorder="1" applyAlignment="1">
      <alignment horizontal="left" vertical="center" wrapText="1"/>
    </xf>
    <xf numFmtId="0" fontId="0" fillId="0" borderId="1" xfId="0" applyBorder="1" applyAlignment="1">
      <alignment horizontal="left" vertical="center" wrapText="1"/>
    </xf>
    <xf numFmtId="10" fontId="109" fillId="0" borderId="24" xfId="0" applyNumberFormat="1" applyFont="1"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vertical="center" wrapText="1"/>
    </xf>
    <xf numFmtId="164" fontId="89" fillId="2" borderId="20" xfId="0" applyNumberFormat="1" applyFont="1" applyFill="1" applyBorder="1" applyAlignment="1">
      <alignment vertical="center" wrapText="1"/>
    </xf>
    <xf numFmtId="10" fontId="109" fillId="0" borderId="24" xfId="0" applyNumberFormat="1" applyFont="1" applyBorder="1" applyAlignment="1">
      <alignment horizontal="center" vertical="center"/>
    </xf>
    <xf numFmtId="0" fontId="81" fillId="2" borderId="1" xfId="0" applyFont="1" applyFill="1" applyBorder="1" applyAlignment="1">
      <alignment horizontal="left" vertical="center" wrapText="1"/>
    </xf>
    <xf numFmtId="0" fontId="80" fillId="2" borderId="1" xfId="0" applyFont="1" applyFill="1" applyBorder="1" applyAlignment="1">
      <alignment horizontal="left" vertical="center" wrapText="1"/>
    </xf>
    <xf numFmtId="0" fontId="80" fillId="2" borderId="4" xfId="0" applyFont="1" applyFill="1" applyBorder="1" applyAlignment="1">
      <alignment horizontal="left" vertical="center" wrapText="1"/>
    </xf>
    <xf numFmtId="4" fontId="0" fillId="0" borderId="0" xfId="0" applyNumberFormat="1" applyAlignment="1">
      <alignment horizontal="center"/>
    </xf>
    <xf numFmtId="0" fontId="0" fillId="0" borderId="1" xfId="0" applyBorder="1" applyAlignment="1">
      <alignment horizontal="left" vertical="center" wrapText="1"/>
    </xf>
    <xf numFmtId="10" fontId="109" fillId="0" borderId="33" xfId="0" applyNumberFormat="1" applyFont="1" applyBorder="1" applyAlignment="1">
      <alignment horizontal="center" vertical="center"/>
    </xf>
    <xf numFmtId="0" fontId="77" fillId="2" borderId="1" xfId="0" applyFont="1" applyFill="1" applyBorder="1" applyAlignment="1">
      <alignment horizontal="left" vertical="center" wrapText="1"/>
    </xf>
    <xf numFmtId="4" fontId="126" fillId="0" borderId="5" xfId="0" applyNumberFormat="1" applyFont="1" applyFill="1" applyBorder="1" applyAlignment="1">
      <alignment horizontal="right" vertical="center" wrapText="1"/>
    </xf>
    <xf numFmtId="0" fontId="77" fillId="2" borderId="2" xfId="0" applyFont="1" applyFill="1" applyBorder="1" applyAlignment="1">
      <alignment horizontal="left" vertical="center" wrapText="1"/>
    </xf>
    <xf numFmtId="0" fontId="116" fillId="19" borderId="0" xfId="0" applyFont="1" applyFill="1" applyAlignment="1">
      <alignment vertical="center"/>
    </xf>
    <xf numFmtId="0" fontId="109" fillId="2" borderId="20" xfId="0" applyFont="1" applyFill="1" applyBorder="1" applyAlignment="1">
      <alignment horizontal="left" vertical="center" wrapText="1"/>
    </xf>
    <xf numFmtId="4" fontId="126" fillId="0" borderId="24" xfId="0" applyNumberFormat="1" applyFont="1" applyFill="1" applyBorder="1" applyAlignment="1">
      <alignment vertical="center"/>
    </xf>
    <xf numFmtId="10" fontId="126" fillId="0" borderId="22" xfId="0" applyNumberFormat="1" applyFont="1" applyFill="1" applyBorder="1" applyAlignment="1">
      <alignment horizontal="center" vertical="center"/>
    </xf>
    <xf numFmtId="4" fontId="126" fillId="0" borderId="27" xfId="0" applyNumberFormat="1" applyFont="1" applyFill="1" applyBorder="1" applyAlignment="1">
      <alignment horizontal="right" vertical="center"/>
    </xf>
    <xf numFmtId="4" fontId="127" fillId="0" borderId="17" xfId="0" applyNumberFormat="1" applyFont="1" applyFill="1" applyBorder="1" applyAlignment="1">
      <alignment horizontal="right" vertical="center" wrapText="1"/>
    </xf>
    <xf numFmtId="10" fontId="109" fillId="0" borderId="24" xfId="0" applyNumberFormat="1" applyFont="1" applyBorder="1" applyAlignment="1">
      <alignment horizontal="center" vertical="center"/>
    </xf>
    <xf numFmtId="0" fontId="76" fillId="2" borderId="1" xfId="0" applyFont="1" applyFill="1" applyBorder="1" applyAlignment="1">
      <alignment vertical="center" wrapText="1"/>
    </xf>
    <xf numFmtId="0" fontId="0" fillId="0" borderId="1" xfId="0" applyBorder="1" applyAlignment="1">
      <alignment horizontal="left" vertical="center" wrapText="1"/>
    </xf>
    <xf numFmtId="0" fontId="126" fillId="2" borderId="27" xfId="0" applyFont="1" applyFill="1" applyBorder="1" applyAlignment="1">
      <alignment vertical="center" wrapText="1"/>
    </xf>
    <xf numFmtId="0" fontId="75" fillId="0" borderId="2" xfId="0" applyFont="1" applyBorder="1" applyAlignment="1">
      <alignment horizontal="left" vertical="center" wrapText="1"/>
    </xf>
    <xf numFmtId="0" fontId="75" fillId="2" borderId="1" xfId="0" applyFont="1" applyFill="1" applyBorder="1" applyAlignment="1">
      <alignment horizontal="left" vertical="center" wrapText="1"/>
    </xf>
    <xf numFmtId="0" fontId="0" fillId="0" borderId="1" xfId="0" applyBorder="1" applyAlignment="1">
      <alignment horizontal="left" vertical="center" wrapText="1"/>
    </xf>
    <xf numFmtId="4" fontId="152" fillId="0" borderId="30" xfId="0" applyNumberFormat="1" applyFont="1" applyFill="1" applyBorder="1" applyAlignment="1">
      <alignment horizontal="left" vertical="center"/>
    </xf>
    <xf numFmtId="4" fontId="152" fillId="0" borderId="5" xfId="0" applyNumberFormat="1" applyFont="1" applyFill="1" applyBorder="1" applyAlignment="1">
      <alignment horizontal="left" vertical="center"/>
    </xf>
    <xf numFmtId="0" fontId="0" fillId="0" borderId="28" xfId="0" applyBorder="1" applyAlignment="1">
      <alignment vertical="center"/>
    </xf>
    <xf numFmtId="0" fontId="72" fillId="0" borderId="2" xfId="0" applyFont="1" applyFill="1" applyBorder="1" applyAlignment="1">
      <alignment horizontal="left" vertical="center" wrapText="1"/>
    </xf>
    <xf numFmtId="0" fontId="0" fillId="0" borderId="1" xfId="0" applyBorder="1" applyAlignment="1">
      <alignment horizontal="left" vertical="center" wrapText="1"/>
    </xf>
    <xf numFmtId="0" fontId="133" fillId="0" borderId="0" xfId="0" applyFont="1" applyFill="1" applyBorder="1" applyAlignment="1">
      <alignment horizontal="left"/>
    </xf>
    <xf numFmtId="0" fontId="116" fillId="5" borderId="57"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133" fillId="0" borderId="0" xfId="0" applyFont="1" applyFill="1" applyBorder="1" applyAlignment="1">
      <alignment horizontal="right"/>
    </xf>
    <xf numFmtId="0" fontId="0" fillId="0" borderId="0" xfId="0" applyAlignment="1">
      <alignment horizontal="right" vertical="center"/>
    </xf>
    <xf numFmtId="0" fontId="0" fillId="0" borderId="0" xfId="0" applyAlignment="1">
      <alignment horizontal="right"/>
    </xf>
    <xf numFmtId="4" fontId="127" fillId="0" borderId="12" xfId="0" applyNumberFormat="1" applyFont="1" applyBorder="1" applyAlignment="1">
      <alignment horizontal="right" vertical="center"/>
    </xf>
    <xf numFmtId="0" fontId="0" fillId="0" borderId="1" xfId="0" applyBorder="1" applyAlignment="1">
      <alignment horizontal="left" vertical="center" wrapText="1"/>
    </xf>
    <xf numFmtId="0" fontId="70" fillId="2" borderId="1" xfId="0" applyFont="1" applyFill="1" applyBorder="1" applyAlignment="1">
      <alignment horizontal="left" vertical="center" wrapText="1"/>
    </xf>
    <xf numFmtId="10" fontId="0" fillId="0" borderId="24" xfId="0" applyNumberFormat="1" applyBorder="1" applyAlignment="1">
      <alignment horizontal="center" vertical="center"/>
    </xf>
    <xf numFmtId="10" fontId="109" fillId="0" borderId="33" xfId="0" applyNumberFormat="1" applyFont="1" applyBorder="1" applyAlignment="1">
      <alignment horizontal="center" vertical="center"/>
    </xf>
    <xf numFmtId="0" fontId="68" fillId="2" borderId="1" xfId="0" applyFont="1" applyFill="1" applyBorder="1" applyAlignment="1">
      <alignment horizontal="left" vertical="center" wrapText="1"/>
    </xf>
    <xf numFmtId="0" fontId="126" fillId="0" borderId="15" xfId="0" applyFont="1" applyFill="1" applyBorder="1" applyAlignment="1">
      <alignment horizontal="left" vertical="center" wrapText="1"/>
    </xf>
    <xf numFmtId="0" fontId="68" fillId="2" borderId="2" xfId="0" applyFont="1" applyFill="1" applyBorder="1" applyAlignment="1">
      <alignment horizontal="left" vertical="center" wrapText="1"/>
    </xf>
    <xf numFmtId="0" fontId="0" fillId="0" borderId="1" xfId="0" applyBorder="1" applyAlignment="1">
      <alignment horizontal="left" vertical="center" wrapText="1"/>
    </xf>
    <xf numFmtId="0" fontId="67" fillId="2" borderId="1" xfId="0" applyFont="1" applyFill="1" applyBorder="1" applyAlignment="1">
      <alignment horizontal="left" vertical="center" wrapText="1"/>
    </xf>
    <xf numFmtId="0" fontId="65" fillId="0" borderId="2" xfId="0" applyFont="1" applyBorder="1" applyAlignment="1">
      <alignment horizontal="left" vertical="center" wrapText="1"/>
    </xf>
    <xf numFmtId="4" fontId="126" fillId="0" borderId="1" xfId="0" applyNumberFormat="1" applyFont="1" applyFill="1" applyBorder="1" applyAlignment="1">
      <alignment horizontal="center" vertical="center"/>
    </xf>
    <xf numFmtId="0" fontId="61" fillId="17" borderId="55" xfId="0" applyFont="1" applyFill="1" applyBorder="1" applyAlignment="1">
      <alignment horizontal="center" vertical="center"/>
    </xf>
    <xf numFmtId="0" fontId="61" fillId="0" borderId="12" xfId="0" applyFont="1" applyBorder="1" applyAlignment="1">
      <alignment horizontal="center" vertical="center"/>
    </xf>
    <xf numFmtId="0" fontId="61" fillId="0" borderId="5" xfId="0" applyFont="1" applyBorder="1" applyAlignment="1">
      <alignment horizontal="center" vertical="center"/>
    </xf>
    <xf numFmtId="0" fontId="61" fillId="0" borderId="4" xfId="0" applyFont="1" applyFill="1" applyBorder="1" applyAlignment="1">
      <alignment vertical="center" wrapText="1"/>
    </xf>
    <xf numFmtId="0" fontId="126" fillId="0" borderId="1" xfId="0" applyFont="1" applyBorder="1" applyAlignment="1">
      <alignment horizontal="left" vertical="center" wrapText="1"/>
    </xf>
    <xf numFmtId="4" fontId="0" fillId="0" borderId="1" xfId="0" applyNumberFormat="1" applyBorder="1" applyAlignment="1">
      <alignment horizontal="center" vertical="center"/>
    </xf>
    <xf numFmtId="4" fontId="126" fillId="0" borderId="2" xfId="0" applyNumberFormat="1" applyFont="1" applyFill="1" applyBorder="1" applyAlignment="1">
      <alignment horizontal="center" vertical="center"/>
    </xf>
    <xf numFmtId="0" fontId="134" fillId="0" borderId="0" xfId="0" applyFont="1" applyFill="1" applyBorder="1" applyAlignment="1">
      <alignment horizontal="left"/>
    </xf>
    <xf numFmtId="0" fontId="160" fillId="5" borderId="8" xfId="0" applyFont="1" applyFill="1" applyBorder="1" applyAlignment="1">
      <alignment horizontal="center" vertical="center" wrapText="1"/>
    </xf>
    <xf numFmtId="4" fontId="126" fillId="0" borderId="1" xfId="0" applyNumberFormat="1" applyFont="1" applyFill="1" applyBorder="1" applyAlignment="1">
      <alignment horizontal="left" vertical="center" wrapText="1"/>
    </xf>
    <xf numFmtId="4" fontId="132" fillId="5" borderId="57" xfId="0" applyNumberFormat="1" applyFont="1" applyFill="1" applyBorder="1" applyAlignment="1">
      <alignment horizontal="left" vertical="center"/>
    </xf>
    <xf numFmtId="0" fontId="126" fillId="0" borderId="0" xfId="0" applyFont="1" applyAlignment="1">
      <alignment horizontal="left" vertical="center"/>
    </xf>
    <xf numFmtId="0" fontId="126" fillId="0" borderId="0" xfId="0" applyFont="1" applyAlignment="1">
      <alignment horizontal="left"/>
    </xf>
    <xf numFmtId="0" fontId="142" fillId="5" borderId="64" xfId="0" applyFont="1" applyFill="1" applyBorder="1" applyAlignment="1">
      <alignment horizontal="center" vertical="center" wrapText="1"/>
    </xf>
    <xf numFmtId="0" fontId="142" fillId="5" borderId="35" xfId="0" applyFont="1" applyFill="1" applyBorder="1" applyAlignment="1">
      <alignment horizontal="center" vertical="center" wrapText="1"/>
    </xf>
    <xf numFmtId="10" fontId="0" fillId="0" borderId="12" xfId="0" applyNumberFormat="1" applyBorder="1" applyAlignment="1">
      <alignment vertical="center"/>
    </xf>
    <xf numFmtId="10" fontId="0" fillId="0" borderId="5" xfId="0" applyNumberFormat="1" applyBorder="1" applyAlignment="1">
      <alignment vertical="center"/>
    </xf>
    <xf numFmtId="0" fontId="126" fillId="0" borderId="22" xfId="0" applyFont="1" applyFill="1" applyBorder="1" applyAlignment="1">
      <alignment vertical="center" wrapText="1"/>
    </xf>
    <xf numFmtId="0" fontId="116" fillId="0" borderId="65" xfId="0" applyFont="1" applyBorder="1" applyAlignment="1">
      <alignment horizontal="center" vertical="center"/>
    </xf>
    <xf numFmtId="0" fontId="116" fillId="0" borderId="61" xfId="0" applyFont="1" applyBorder="1" applyAlignment="1">
      <alignment horizontal="center" vertical="center"/>
    </xf>
    <xf numFmtId="0" fontId="116" fillId="0" borderId="57" xfId="0" applyFont="1" applyBorder="1" applyAlignment="1">
      <alignment horizontal="right" vertical="center" wrapText="1"/>
    </xf>
    <xf numFmtId="0" fontId="0" fillId="0" borderId="0" xfId="0" applyAlignment="1">
      <alignment wrapText="1"/>
    </xf>
    <xf numFmtId="4" fontId="0" fillId="0" borderId="1" xfId="0" applyNumberFormat="1" applyBorder="1"/>
    <xf numFmtId="0" fontId="0" fillId="0" borderId="17" xfId="0" applyBorder="1"/>
    <xf numFmtId="4" fontId="0" fillId="0" borderId="18" xfId="0" applyNumberFormat="1" applyBorder="1"/>
    <xf numFmtId="0" fontId="0" fillId="0" borderId="19" xfId="0" applyBorder="1"/>
    <xf numFmtId="4" fontId="0" fillId="0" borderId="8" xfId="0" applyNumberFormat="1" applyBorder="1"/>
    <xf numFmtId="4" fontId="0" fillId="0" borderId="14" xfId="0" applyNumberFormat="1" applyBorder="1"/>
    <xf numFmtId="4" fontId="0" fillId="0" borderId="4" xfId="0" applyNumberFormat="1" applyBorder="1"/>
    <xf numFmtId="4" fontId="0" fillId="0" borderId="16" xfId="0" applyNumberFormat="1" applyBorder="1"/>
    <xf numFmtId="0" fontId="0" fillId="0" borderId="15" xfId="0" applyBorder="1"/>
    <xf numFmtId="0" fontId="0" fillId="0" borderId="69" xfId="0" applyBorder="1"/>
    <xf numFmtId="4" fontId="0" fillId="0" borderId="12" xfId="0" applyNumberFormat="1" applyBorder="1"/>
    <xf numFmtId="4" fontId="0" fillId="0" borderId="5" xfId="0" applyNumberFormat="1" applyBorder="1"/>
    <xf numFmtId="4" fontId="0" fillId="0" borderId="11" xfId="0" applyNumberFormat="1" applyBorder="1"/>
    <xf numFmtId="0" fontId="0" fillId="0" borderId="72" xfId="0" applyBorder="1" applyAlignment="1">
      <alignment wrapText="1"/>
    </xf>
    <xf numFmtId="0" fontId="0" fillId="0" borderId="73" xfId="0" applyBorder="1" applyAlignment="1">
      <alignment wrapText="1"/>
    </xf>
    <xf numFmtId="0" fontId="0" fillId="0" borderId="74" xfId="0" applyBorder="1" applyAlignment="1">
      <alignment wrapText="1"/>
    </xf>
    <xf numFmtId="4" fontId="116" fillId="0" borderId="57" xfId="0" applyNumberFormat="1" applyFont="1" applyBorder="1"/>
    <xf numFmtId="4" fontId="116" fillId="0" borderId="58" xfId="0" applyNumberFormat="1" applyFont="1" applyBorder="1"/>
    <xf numFmtId="0" fontId="116" fillId="0" borderId="71" xfId="0" applyFont="1" applyBorder="1" applyAlignment="1">
      <alignment horizontal="center"/>
    </xf>
    <xf numFmtId="0" fontId="116" fillId="0" borderId="70" xfId="0" applyFont="1" applyBorder="1" applyAlignment="1">
      <alignment horizontal="center"/>
    </xf>
    <xf numFmtId="0" fontId="116" fillId="0" borderId="68" xfId="0" applyFont="1" applyBorder="1" applyAlignment="1">
      <alignment horizontal="center"/>
    </xf>
    <xf numFmtId="0" fontId="116" fillId="0" borderId="67" xfId="0" applyFont="1" applyBorder="1" applyAlignment="1">
      <alignment horizontal="center"/>
    </xf>
    <xf numFmtId="0" fontId="59" fillId="0" borderId="1" xfId="0" applyFont="1" applyFill="1" applyBorder="1" applyAlignment="1">
      <alignment vertical="center" wrapText="1"/>
    </xf>
    <xf numFmtId="0" fontId="59" fillId="0" borderId="6" xfId="0" applyFont="1" applyFill="1" applyBorder="1" applyAlignment="1">
      <alignment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0" fillId="2" borderId="4" xfId="0" applyFill="1" applyBorder="1" applyAlignment="1">
      <alignment horizontal="left" vertical="center" wrapText="1"/>
    </xf>
    <xf numFmtId="0" fontId="58" fillId="2" borderId="1" xfId="0" applyFont="1" applyFill="1" applyBorder="1" applyAlignment="1">
      <alignment horizontal="left" vertical="center" wrapText="1"/>
    </xf>
    <xf numFmtId="10" fontId="109" fillId="0" borderId="24" xfId="0" applyNumberFormat="1" applyFont="1" applyBorder="1" applyAlignment="1">
      <alignment horizontal="center" vertical="center"/>
    </xf>
    <xf numFmtId="0" fontId="57" fillId="2" borderId="1" xfId="0" applyFont="1" applyFill="1" applyBorder="1" applyAlignment="1">
      <alignment horizontal="left" vertical="center" wrapText="1"/>
    </xf>
    <xf numFmtId="0" fontId="56" fillId="2" borderId="2" xfId="0" applyFont="1" applyFill="1" applyBorder="1" applyAlignment="1">
      <alignment horizontal="left" vertical="center" wrapText="1"/>
    </xf>
    <xf numFmtId="4" fontId="127" fillId="0" borderId="17" xfId="0" applyNumberFormat="1" applyFont="1" applyFill="1" applyBorder="1" applyAlignment="1">
      <alignment vertical="center"/>
    </xf>
    <xf numFmtId="0" fontId="126" fillId="0" borderId="20" xfId="0" applyFont="1" applyFill="1" applyBorder="1" applyAlignment="1">
      <alignment horizontal="left" vertical="center" wrapText="1"/>
    </xf>
    <xf numFmtId="0" fontId="126" fillId="0" borderId="1" xfId="0" applyFont="1" applyFill="1" applyBorder="1" applyAlignment="1">
      <alignment horizontal="left" vertical="center" wrapText="1"/>
    </xf>
    <xf numFmtId="4" fontId="126" fillId="0" borderId="20" xfId="0" applyNumberFormat="1" applyFont="1" applyFill="1" applyBorder="1" applyAlignment="1">
      <alignment horizontal="left" vertical="center"/>
    </xf>
    <xf numFmtId="0" fontId="55" fillId="0" borderId="3" xfId="0" applyFont="1" applyFill="1" applyBorder="1" applyAlignment="1">
      <alignment horizontal="left" vertical="center" wrapText="1"/>
    </xf>
    <xf numFmtId="4" fontId="55" fillId="0" borderId="24" xfId="0" applyNumberFormat="1" applyFont="1" applyFill="1" applyBorder="1" applyAlignment="1">
      <alignment vertical="center"/>
    </xf>
    <xf numFmtId="0" fontId="55" fillId="0" borderId="22" xfId="0" applyFont="1" applyFill="1" applyBorder="1" applyAlignment="1">
      <alignment vertical="center" wrapText="1"/>
    </xf>
    <xf numFmtId="4" fontId="55" fillId="0" borderId="22" xfId="0" applyNumberFormat="1" applyFont="1" applyFill="1" applyBorder="1" applyAlignment="1">
      <alignment vertical="center"/>
    </xf>
    <xf numFmtId="10" fontId="55" fillId="0" borderId="22" xfId="0" applyNumberFormat="1" applyFont="1" applyFill="1" applyBorder="1" applyAlignment="1">
      <alignment horizontal="center" vertical="center"/>
    </xf>
    <xf numFmtId="0" fontId="55" fillId="0" borderId="1" xfId="0" applyFont="1" applyFill="1" applyBorder="1" applyAlignment="1">
      <alignment horizontal="left" vertical="center" wrapText="1"/>
    </xf>
    <xf numFmtId="0" fontId="55" fillId="0" borderId="2" xfId="0" applyFont="1" applyFill="1" applyBorder="1" applyAlignment="1">
      <alignment horizontal="left" vertical="center" wrapText="1"/>
    </xf>
    <xf numFmtId="4" fontId="55" fillId="0" borderId="22" xfId="0" applyNumberFormat="1" applyFont="1" applyFill="1" applyBorder="1" applyAlignment="1">
      <alignment horizontal="right" vertical="center"/>
    </xf>
    <xf numFmtId="0" fontId="55" fillId="0" borderId="17" xfId="0" applyFont="1" applyFill="1" applyBorder="1" applyAlignment="1">
      <alignment horizontal="center" vertical="center"/>
    </xf>
    <xf numFmtId="0" fontId="55" fillId="0" borderId="1" xfId="0" applyFont="1" applyBorder="1" applyAlignment="1">
      <alignment horizontal="left" vertical="center"/>
    </xf>
    <xf numFmtId="10" fontId="55" fillId="0" borderId="30" xfId="0" applyNumberFormat="1" applyFont="1" applyFill="1" applyBorder="1" applyAlignment="1">
      <alignment horizontal="center" vertical="center"/>
    </xf>
    <xf numFmtId="0" fontId="55" fillId="0" borderId="6" xfId="0" applyFont="1" applyFill="1" applyBorder="1" applyAlignment="1">
      <alignment horizontal="left" vertical="center" wrapText="1"/>
    </xf>
    <xf numFmtId="4" fontId="55" fillId="0" borderId="27" xfId="0" applyNumberFormat="1" applyFont="1" applyFill="1" applyBorder="1" applyAlignment="1">
      <alignment vertical="center" wrapText="1"/>
    </xf>
    <xf numFmtId="4" fontId="55" fillId="0" borderId="30" xfId="0" applyNumberFormat="1" applyFont="1" applyFill="1" applyBorder="1" applyAlignment="1">
      <alignment vertical="center"/>
    </xf>
    <xf numFmtId="4" fontId="55" fillId="0" borderId="27" xfId="0" applyNumberFormat="1" applyFont="1" applyFill="1" applyBorder="1" applyAlignment="1">
      <alignment vertical="center"/>
    </xf>
    <xf numFmtId="0" fontId="55" fillId="0" borderId="17" xfId="0" applyFont="1" applyFill="1" applyBorder="1" applyAlignment="1">
      <alignment horizontal="center" vertical="center" wrapText="1"/>
    </xf>
    <xf numFmtId="0" fontId="55" fillId="0" borderId="1" xfId="0" applyFont="1" applyFill="1" applyBorder="1" applyAlignment="1">
      <alignment vertical="center" wrapText="1"/>
    </xf>
    <xf numFmtId="0" fontId="55" fillId="0" borderId="18" xfId="0" applyFont="1" applyFill="1" applyBorder="1" applyAlignment="1">
      <alignment horizontal="left" vertical="center" wrapText="1"/>
    </xf>
    <xf numFmtId="0" fontId="55" fillId="0" borderId="18" xfId="0" applyFont="1" applyFill="1" applyBorder="1" applyAlignment="1">
      <alignment vertical="center" wrapText="1"/>
    </xf>
    <xf numFmtId="0" fontId="55" fillId="0" borderId="40" xfId="0" applyFont="1" applyFill="1" applyBorder="1" applyAlignment="1">
      <alignment vertical="center" wrapText="1"/>
    </xf>
    <xf numFmtId="0" fontId="55" fillId="0" borderId="20" xfId="0" applyFont="1" applyFill="1" applyBorder="1" applyAlignment="1">
      <alignment horizontal="left" vertical="center" wrapText="1"/>
    </xf>
    <xf numFmtId="0" fontId="55" fillId="0" borderId="37" xfId="0" applyFont="1" applyFill="1" applyBorder="1" applyAlignment="1">
      <alignment horizontal="left" vertical="center" wrapText="1"/>
    </xf>
    <xf numFmtId="0" fontId="55" fillId="0" borderId="56" xfId="0" applyFont="1" applyFill="1" applyBorder="1" applyAlignment="1">
      <alignment horizontal="left" vertical="center" wrapText="1"/>
    </xf>
    <xf numFmtId="0" fontId="55" fillId="0" borderId="50" xfId="0" applyFont="1" applyFill="1" applyBorder="1" applyAlignment="1">
      <alignment horizontal="center" vertical="center"/>
    </xf>
    <xf numFmtId="0" fontId="55" fillId="0" borderId="20" xfId="0" applyFont="1" applyBorder="1" applyAlignment="1">
      <alignment horizontal="left" vertical="center"/>
    </xf>
    <xf numFmtId="10" fontId="55" fillId="0" borderId="33" xfId="0" applyNumberFormat="1" applyFont="1" applyBorder="1" applyAlignment="1">
      <alignment horizontal="center" vertical="center"/>
    </xf>
    <xf numFmtId="0" fontId="55" fillId="0" borderId="59" xfId="0" applyFont="1" applyFill="1" applyBorder="1" applyAlignment="1">
      <alignment horizontal="left" vertical="center" wrapText="1"/>
    </xf>
    <xf numFmtId="0" fontId="55" fillId="0" borderId="46" xfId="0" applyFont="1" applyFill="1" applyBorder="1" applyAlignment="1">
      <alignment vertical="center" wrapText="1"/>
    </xf>
    <xf numFmtId="0" fontId="55" fillId="0" borderId="65" xfId="0" applyFont="1" applyFill="1" applyBorder="1" applyAlignment="1">
      <alignment horizontal="center" vertical="center"/>
    </xf>
    <xf numFmtId="10" fontId="55" fillId="0" borderId="22" xfId="0" applyNumberFormat="1" applyFont="1" applyBorder="1" applyAlignment="1">
      <alignment horizontal="center" vertical="center"/>
    </xf>
    <xf numFmtId="0" fontId="55" fillId="0" borderId="46" xfId="0" applyFont="1" applyBorder="1" applyAlignment="1">
      <alignment vertical="center" wrapText="1"/>
    </xf>
    <xf numFmtId="0" fontId="55" fillId="0" borderId="1" xfId="0" applyFont="1" applyFill="1" applyBorder="1" applyAlignment="1">
      <alignment horizontal="center" vertical="center"/>
    </xf>
    <xf numFmtId="4" fontId="55" fillId="0" borderId="22" xfId="0" applyNumberFormat="1" applyFont="1" applyBorder="1" applyAlignment="1">
      <alignment horizontal="right" vertical="center"/>
    </xf>
    <xf numFmtId="0" fontId="55" fillId="5" borderId="57" xfId="0" applyFont="1" applyFill="1" applyBorder="1" applyAlignment="1">
      <alignment horizontal="left" vertical="center" wrapText="1"/>
    </xf>
    <xf numFmtId="0" fontId="55" fillId="5" borderId="57" xfId="0" applyFont="1" applyFill="1" applyBorder="1" applyAlignment="1">
      <alignment horizontal="left" vertical="center"/>
    </xf>
    <xf numFmtId="0" fontId="55" fillId="5" borderId="57" xfId="0" applyFont="1" applyFill="1" applyBorder="1" applyAlignment="1">
      <alignment horizontal="center" vertical="center"/>
    </xf>
    <xf numFmtId="0" fontId="55" fillId="5" borderId="43" xfId="0" applyFont="1" applyFill="1" applyBorder="1" applyAlignment="1">
      <alignment horizontal="center" vertical="center"/>
    </xf>
    <xf numFmtId="0" fontId="55" fillId="0" borderId="24" xfId="0" applyFont="1" applyBorder="1" applyAlignment="1">
      <alignment horizontal="center" vertical="center"/>
    </xf>
    <xf numFmtId="0" fontId="55" fillId="0" borderId="12" xfId="0" applyFont="1" applyBorder="1" applyAlignment="1">
      <alignment horizontal="center" vertical="center"/>
    </xf>
    <xf numFmtId="0" fontId="55" fillId="0" borderId="15" xfId="0" applyFont="1" applyBorder="1" applyAlignment="1">
      <alignment horizontal="center" vertical="center"/>
    </xf>
    <xf numFmtId="0" fontId="55" fillId="0" borderId="54" xfId="0" applyFont="1" applyBorder="1" applyAlignment="1">
      <alignment horizontal="center" vertical="center"/>
    </xf>
    <xf numFmtId="0" fontId="55" fillId="0" borderId="57" xfId="0" applyFont="1" applyBorder="1" applyAlignment="1">
      <alignment horizontal="center" vertical="center"/>
    </xf>
    <xf numFmtId="0" fontId="55" fillId="0" borderId="23" xfId="0" applyFont="1" applyBorder="1" applyAlignment="1">
      <alignment horizontal="center" vertical="center"/>
    </xf>
    <xf numFmtId="0" fontId="55" fillId="0" borderId="5" xfId="0" applyFont="1" applyBorder="1" applyAlignment="1">
      <alignment horizontal="center" vertical="center"/>
    </xf>
    <xf numFmtId="0" fontId="55" fillId="0" borderId="17" xfId="0" applyFont="1" applyBorder="1" applyAlignment="1">
      <alignment horizontal="center" vertical="center"/>
    </xf>
    <xf numFmtId="4" fontId="55" fillId="0" borderId="0" xfId="0" applyNumberFormat="1" applyFont="1" applyFill="1" applyBorder="1" applyAlignment="1">
      <alignment horizontal="center" vertical="center"/>
    </xf>
    <xf numFmtId="0" fontId="126" fillId="0" borderId="1" xfId="0" applyFont="1" applyFill="1" applyBorder="1" applyAlignment="1">
      <alignment horizontal="left" vertical="center" wrapText="1"/>
    </xf>
    <xf numFmtId="0" fontId="54" fillId="0" borderId="1" xfId="0" applyFont="1" applyFill="1" applyBorder="1" applyAlignment="1">
      <alignment horizontal="left" vertical="center" wrapText="1"/>
    </xf>
    <xf numFmtId="10" fontId="116" fillId="5" borderId="43" xfId="0" applyNumberFormat="1" applyFont="1" applyFill="1" applyBorder="1" applyAlignment="1">
      <alignment horizontal="center" vertical="center"/>
    </xf>
    <xf numFmtId="0" fontId="116" fillId="5" borderId="45" xfId="0" applyFont="1" applyFill="1" applyBorder="1" applyAlignment="1">
      <alignment vertical="center" wrapText="1"/>
    </xf>
    <xf numFmtId="0" fontId="116" fillId="5" borderId="76" xfId="0" applyFont="1" applyFill="1" applyBorder="1" applyAlignment="1">
      <alignment horizontal="center" vertical="center"/>
    </xf>
    <xf numFmtId="0" fontId="53" fillId="0" borderId="20" xfId="0" applyFont="1" applyFill="1" applyBorder="1" applyAlignment="1">
      <alignment horizontal="left" vertical="center" wrapText="1"/>
    </xf>
    <xf numFmtId="0" fontId="53" fillId="0" borderId="18" xfId="0" applyFont="1" applyFill="1" applyBorder="1" applyAlignment="1">
      <alignment horizontal="left" vertical="center" wrapText="1"/>
    </xf>
    <xf numFmtId="0" fontId="55" fillId="5" borderId="58" xfId="0" applyFont="1" applyFill="1" applyBorder="1" applyAlignment="1">
      <alignment horizontal="center" vertical="center"/>
    </xf>
    <xf numFmtId="0" fontId="0" fillId="0" borderId="1" xfId="0" applyBorder="1" applyAlignment="1">
      <alignment horizontal="left" vertical="center" wrapText="1"/>
    </xf>
    <xf numFmtId="0" fontId="49" fillId="2" borderId="1" xfId="0" applyFont="1" applyFill="1" applyBorder="1" applyAlignment="1">
      <alignment horizontal="left" vertical="center" wrapText="1"/>
    </xf>
    <xf numFmtId="0" fontId="0" fillId="0" borderId="1" xfId="0" applyBorder="1" applyAlignment="1">
      <alignment horizontal="left" vertical="center" wrapText="1"/>
    </xf>
    <xf numFmtId="10" fontId="109" fillId="0" borderId="34" xfId="0" applyNumberFormat="1" applyFont="1" applyBorder="1" applyAlignment="1">
      <alignment horizontal="center" vertical="center"/>
    </xf>
    <xf numFmtId="0" fontId="47" fillId="2" borderId="1" xfId="0" applyFont="1" applyFill="1" applyBorder="1" applyAlignment="1">
      <alignment horizontal="left" vertical="center" wrapText="1"/>
    </xf>
    <xf numFmtId="0" fontId="47" fillId="2" borderId="20" xfId="0" applyFont="1" applyFill="1" applyBorder="1" applyAlignment="1">
      <alignment horizontal="left" vertical="center" wrapText="1"/>
    </xf>
    <xf numFmtId="0" fontId="107" fillId="2" borderId="18" xfId="0" applyFont="1" applyFill="1" applyBorder="1" applyAlignment="1">
      <alignment horizontal="left" vertical="center" wrapText="1"/>
    </xf>
    <xf numFmtId="0" fontId="126" fillId="2" borderId="18" xfId="9" applyFont="1" applyFill="1" applyBorder="1" applyAlignment="1">
      <alignment vertical="center" wrapText="1"/>
    </xf>
    <xf numFmtId="0" fontId="109" fillId="2" borderId="18" xfId="0" applyFont="1" applyFill="1" applyBorder="1" applyAlignment="1">
      <alignment horizontal="left" vertical="center" wrapText="1"/>
    </xf>
    <xf numFmtId="4" fontId="127" fillId="2" borderId="17" xfId="0" applyNumberFormat="1" applyFont="1" applyFill="1" applyBorder="1" applyAlignment="1">
      <alignment horizontal="right" vertical="center"/>
    </xf>
    <xf numFmtId="10" fontId="109" fillId="0" borderId="24" xfId="0" applyNumberFormat="1" applyFont="1" applyBorder="1" applyAlignment="1">
      <alignment horizontal="center" vertical="center"/>
    </xf>
    <xf numFmtId="0" fontId="45" fillId="2" borderId="2" xfId="0" applyFont="1" applyFill="1" applyBorder="1" applyAlignment="1">
      <alignment horizontal="left" vertical="center" wrapText="1"/>
    </xf>
    <xf numFmtId="0" fontId="126" fillId="0" borderId="17" xfId="9" applyFont="1" applyBorder="1" applyAlignment="1">
      <alignment horizontal="left" vertical="center" wrapText="1"/>
    </xf>
    <xf numFmtId="10" fontId="109" fillId="0" borderId="24" xfId="0" applyNumberFormat="1" applyFont="1" applyBorder="1" applyAlignment="1">
      <alignment horizontal="center" vertical="center"/>
    </xf>
    <xf numFmtId="0" fontId="43" fillId="2" borderId="1" xfId="0" applyFont="1" applyFill="1" applyBorder="1" applyAlignment="1">
      <alignment horizontal="left" vertical="center" wrapText="1"/>
    </xf>
    <xf numFmtId="0" fontId="0" fillId="0" borderId="4" xfId="0" applyBorder="1" applyAlignment="1">
      <alignment horizontal="left" vertical="center" wrapText="1"/>
    </xf>
    <xf numFmtId="10" fontId="109" fillId="0" borderId="33" xfId="0" applyNumberFormat="1" applyFont="1" applyBorder="1" applyAlignment="1">
      <alignment horizontal="center" vertical="center"/>
    </xf>
    <xf numFmtId="0" fontId="109" fillId="2" borderId="1" xfId="0" applyFont="1" applyFill="1" applyBorder="1" applyAlignment="1">
      <alignment horizontal="left" vertical="center" wrapText="1"/>
    </xf>
    <xf numFmtId="0" fontId="99" fillId="2" borderId="20" xfId="0" applyFont="1" applyFill="1" applyBorder="1" applyAlignment="1">
      <alignment horizontal="left" vertical="center" wrapText="1"/>
    </xf>
    <xf numFmtId="4" fontId="127" fillId="2" borderId="17" xfId="0" applyNumberFormat="1" applyFont="1" applyFill="1" applyBorder="1" applyAlignment="1">
      <alignment vertical="center"/>
    </xf>
    <xf numFmtId="0" fontId="42" fillId="2" borderId="1" xfId="0" applyFont="1" applyFill="1" applyBorder="1" applyAlignment="1">
      <alignment horizontal="left" vertical="center" wrapText="1"/>
    </xf>
    <xf numFmtId="0" fontId="126" fillId="0" borderId="50" xfId="9" applyFont="1" applyBorder="1" applyAlignment="1">
      <alignment vertical="center" wrapText="1"/>
    </xf>
    <xf numFmtId="4" fontId="126" fillId="0" borderId="18" xfId="0" applyNumberFormat="1" applyFont="1" applyBorder="1" applyAlignment="1">
      <alignment horizontal="right" vertical="center"/>
    </xf>
    <xf numFmtId="0" fontId="0" fillId="0" borderId="1" xfId="0" applyFill="1" applyBorder="1" applyAlignment="1">
      <alignment vertical="center" wrapText="1"/>
    </xf>
    <xf numFmtId="0" fontId="42" fillId="2" borderId="6" xfId="0" applyFont="1" applyFill="1" applyBorder="1" applyAlignment="1">
      <alignment horizontal="left" vertical="center" wrapText="1"/>
    </xf>
    <xf numFmtId="10" fontId="0" fillId="0" borderId="22" xfId="0" applyNumberFormat="1" applyBorder="1" applyAlignment="1">
      <alignment horizontal="center" vertical="center"/>
    </xf>
    <xf numFmtId="0" fontId="69" fillId="2" borderId="2" xfId="0" applyFont="1" applyFill="1" applyBorder="1" applyAlignment="1">
      <alignment horizontal="left" vertical="center" wrapText="1"/>
    </xf>
    <xf numFmtId="0" fontId="73" fillId="2" borderId="2" xfId="0" applyFont="1" applyFill="1" applyBorder="1" applyAlignment="1">
      <alignment horizontal="left" vertical="center" wrapText="1"/>
    </xf>
    <xf numFmtId="0" fontId="48" fillId="2" borderId="2" xfId="0" applyFont="1" applyFill="1" applyBorder="1" applyAlignment="1">
      <alignment horizontal="left" vertical="center" wrapText="1"/>
    </xf>
    <xf numFmtId="0" fontId="71" fillId="2" borderId="2" xfId="0" applyFont="1" applyFill="1" applyBorder="1" applyAlignment="1">
      <alignment horizontal="left" vertical="center" wrapText="1"/>
    </xf>
    <xf numFmtId="0" fontId="51" fillId="2" borderId="2" xfId="0" applyFont="1" applyFill="1" applyBorder="1" applyAlignment="1">
      <alignment horizontal="left" vertical="center" wrapText="1"/>
    </xf>
    <xf numFmtId="0" fontId="64" fillId="2" borderId="2" xfId="0" applyFont="1" applyFill="1" applyBorder="1" applyAlignment="1">
      <alignment horizontal="left" vertical="center" wrapText="1"/>
    </xf>
    <xf numFmtId="0" fontId="67" fillId="2" borderId="2" xfId="0" applyFont="1" applyFill="1" applyBorder="1" applyAlignment="1">
      <alignment horizontal="left" vertical="center" wrapText="1"/>
    </xf>
    <xf numFmtId="0" fontId="58" fillId="2" borderId="2" xfId="0" applyFont="1" applyFill="1" applyBorder="1" applyAlignment="1">
      <alignment horizontal="left" vertical="center" wrapText="1"/>
    </xf>
    <xf numFmtId="0" fontId="49" fillId="2" borderId="2" xfId="0" applyFont="1" applyFill="1" applyBorder="1" applyAlignment="1">
      <alignment horizontal="left" vertical="center" wrapText="1"/>
    </xf>
    <xf numFmtId="0" fontId="84" fillId="2" borderId="2" xfId="0" applyFont="1" applyFill="1" applyBorder="1" applyAlignment="1">
      <alignment horizontal="left" vertical="center" wrapText="1"/>
    </xf>
    <xf numFmtId="0" fontId="87" fillId="2" borderId="7" xfId="0" applyFont="1" applyFill="1" applyBorder="1" applyAlignment="1">
      <alignment horizontal="left" vertical="center" wrapText="1"/>
    </xf>
    <xf numFmtId="0" fontId="79" fillId="2" borderId="2" xfId="0" applyFont="1" applyFill="1" applyBorder="1" applyAlignment="1">
      <alignment horizontal="left" vertical="center" wrapText="1"/>
    </xf>
    <xf numFmtId="4" fontId="126" fillId="2" borderId="5" xfId="0" applyNumberFormat="1" applyFont="1" applyFill="1" applyBorder="1" applyAlignment="1">
      <alignment horizontal="right" vertical="center"/>
    </xf>
    <xf numFmtId="4" fontId="127" fillId="2" borderId="31" xfId="0" applyNumberFormat="1" applyFont="1" applyFill="1" applyBorder="1" applyAlignment="1">
      <alignment horizontal="right" vertical="center"/>
    </xf>
    <xf numFmtId="4" fontId="127" fillId="0" borderId="50" xfId="0" applyNumberFormat="1" applyFont="1" applyBorder="1" applyAlignment="1">
      <alignment horizontal="right" vertical="center"/>
    </xf>
    <xf numFmtId="10" fontId="109" fillId="0" borderId="33" xfId="0" applyNumberFormat="1" applyFont="1" applyBorder="1" applyAlignment="1">
      <alignment horizontal="center" vertical="center"/>
    </xf>
    <xf numFmtId="0" fontId="0" fillId="0" borderId="20" xfId="0" applyBorder="1" applyAlignment="1">
      <alignment horizontal="left" vertical="center" wrapText="1"/>
    </xf>
    <xf numFmtId="4" fontId="126" fillId="2" borderId="5" xfId="0" applyNumberFormat="1" applyFont="1" applyFill="1" applyBorder="1" applyAlignment="1">
      <alignment horizontal="right" vertical="center" wrapText="1"/>
    </xf>
    <xf numFmtId="0" fontId="109" fillId="2" borderId="37" xfId="0" applyFont="1" applyFill="1" applyBorder="1" applyAlignment="1">
      <alignment vertical="center" wrapText="1"/>
    </xf>
    <xf numFmtId="0" fontId="0" fillId="0" borderId="40" xfId="0" applyBorder="1" applyAlignment="1">
      <alignment vertical="center" wrapText="1"/>
    </xf>
    <xf numFmtId="0" fontId="40" fillId="2" borderId="1" xfId="0" applyFont="1" applyFill="1" applyBorder="1" applyAlignment="1">
      <alignment horizontal="left" vertical="center" wrapText="1"/>
    </xf>
    <xf numFmtId="10" fontId="109" fillId="0" borderId="33" xfId="0" applyNumberFormat="1" applyFont="1" applyBorder="1" applyAlignment="1">
      <alignment horizontal="center" vertical="center"/>
    </xf>
    <xf numFmtId="0" fontId="55" fillId="0" borderId="20" xfId="0" applyFont="1" applyFill="1" applyBorder="1" applyAlignment="1">
      <alignment horizontal="left" vertical="center" wrapText="1"/>
    </xf>
    <xf numFmtId="0" fontId="118" fillId="5" borderId="78" xfId="0" applyFont="1" applyFill="1" applyBorder="1" applyAlignment="1">
      <alignment horizontal="left" vertical="center" wrapText="1"/>
    </xf>
    <xf numFmtId="0" fontId="141" fillId="5" borderId="37" xfId="0" applyFont="1" applyFill="1" applyBorder="1" applyAlignment="1">
      <alignment horizontal="left" vertical="center" wrapText="1"/>
    </xf>
    <xf numFmtId="0" fontId="142" fillId="5" borderId="14" xfId="0" applyFont="1" applyFill="1" applyBorder="1" applyAlignment="1">
      <alignment horizontal="center" vertical="center" wrapText="1"/>
    </xf>
    <xf numFmtId="0" fontId="142" fillId="5" borderId="23" xfId="0" applyFont="1" applyFill="1" applyBorder="1" applyAlignment="1">
      <alignment horizontal="center" vertical="center" wrapText="1"/>
    </xf>
    <xf numFmtId="0" fontId="39" fillId="0" borderId="2" xfId="0" applyFont="1" applyFill="1" applyBorder="1" applyAlignment="1">
      <alignment horizontal="left" vertical="center" wrapText="1"/>
    </xf>
    <xf numFmtId="0" fontId="109" fillId="2" borderId="20" xfId="0" applyFont="1" applyFill="1" applyBorder="1" applyAlignment="1">
      <alignment vertical="center" wrapText="1"/>
    </xf>
    <xf numFmtId="4" fontId="127" fillId="2" borderId="50" xfId="0" applyNumberFormat="1" applyFont="1" applyFill="1" applyBorder="1" applyAlignment="1">
      <alignment vertical="center"/>
    </xf>
    <xf numFmtId="0" fontId="126" fillId="0" borderId="6" xfId="9" applyFont="1" applyBorder="1" applyAlignment="1">
      <alignment horizontal="left" vertical="center" wrapText="1"/>
    </xf>
    <xf numFmtId="4" fontId="126" fillId="2" borderId="33" xfId="0" applyNumberFormat="1" applyFont="1" applyFill="1" applyBorder="1" applyAlignment="1">
      <alignment vertical="center"/>
    </xf>
    <xf numFmtId="4" fontId="127" fillId="0" borderId="50" xfId="0" applyNumberFormat="1" applyFont="1" applyFill="1" applyBorder="1" applyAlignment="1">
      <alignment horizontal="right" vertical="center" wrapText="1"/>
    </xf>
    <xf numFmtId="0" fontId="37" fillId="0" borderId="22" xfId="0" applyFont="1" applyFill="1" applyBorder="1" applyAlignment="1">
      <alignment vertical="center" wrapText="1"/>
    </xf>
    <xf numFmtId="0" fontId="142" fillId="5" borderId="13" xfId="0" applyFont="1" applyFill="1" applyBorder="1" applyAlignment="1">
      <alignment horizontal="center" vertical="center" wrapText="1"/>
    </xf>
    <xf numFmtId="0" fontId="141" fillId="5" borderId="17" xfId="0" applyFont="1" applyFill="1" applyBorder="1" applyAlignment="1">
      <alignment horizontal="left" vertical="center" wrapText="1"/>
    </xf>
    <xf numFmtId="4" fontId="55" fillId="0" borderId="30" xfId="0" applyNumberFormat="1" applyFont="1" applyFill="1" applyBorder="1" applyAlignment="1">
      <alignment horizontal="right" vertical="center"/>
    </xf>
    <xf numFmtId="4" fontId="55" fillId="0" borderId="39" xfId="0" applyNumberFormat="1" applyFont="1" applyFill="1" applyBorder="1" applyAlignment="1">
      <alignment horizontal="right" vertical="center" wrapText="1"/>
    </xf>
    <xf numFmtId="4" fontId="55" fillId="0" borderId="30" xfId="0" applyNumberFormat="1" applyFont="1" applyFill="1" applyBorder="1" applyAlignment="1">
      <alignment horizontal="right" vertical="center" wrapText="1"/>
    </xf>
    <xf numFmtId="4" fontId="55" fillId="0" borderId="39" xfId="0" applyNumberFormat="1" applyFont="1" applyFill="1" applyBorder="1" applyAlignment="1">
      <alignment horizontal="right" vertical="center"/>
    </xf>
    <xf numFmtId="4" fontId="126" fillId="0" borderId="30" xfId="0" applyNumberFormat="1" applyFont="1" applyFill="1" applyBorder="1" applyAlignment="1">
      <alignment vertical="center"/>
    </xf>
    <xf numFmtId="4" fontId="126" fillId="0" borderId="39" xfId="0" applyNumberFormat="1" applyFont="1" applyFill="1" applyBorder="1" applyAlignment="1">
      <alignment vertical="center"/>
    </xf>
    <xf numFmtId="4" fontId="55" fillId="0" borderId="39" xfId="0" applyNumberFormat="1" applyFont="1" applyFill="1" applyBorder="1" applyAlignment="1">
      <alignment vertical="center"/>
    </xf>
    <xf numFmtId="4" fontId="55" fillId="0" borderId="59" xfId="0" applyNumberFormat="1" applyFont="1" applyFill="1" applyBorder="1" applyAlignment="1">
      <alignment vertical="center"/>
    </xf>
    <xf numFmtId="4" fontId="55" fillId="0" borderId="56" xfId="0" applyNumberFormat="1" applyFont="1" applyBorder="1" applyAlignment="1">
      <alignment horizontal="right" vertical="center"/>
    </xf>
    <xf numFmtId="4" fontId="126" fillId="0" borderId="17" xfId="0" applyNumberFormat="1" applyFont="1" applyFill="1" applyBorder="1" applyAlignment="1">
      <alignment horizontal="right" vertical="center"/>
    </xf>
    <xf numFmtId="4" fontId="171" fillId="0" borderId="17" xfId="0" applyNumberFormat="1" applyFont="1" applyFill="1" applyBorder="1" applyAlignment="1">
      <alignment horizontal="right" vertical="center" wrapText="1"/>
    </xf>
    <xf numFmtId="4" fontId="140" fillId="0" borderId="17" xfId="0" applyNumberFormat="1" applyFont="1" applyFill="1" applyBorder="1" applyAlignment="1">
      <alignment horizontal="right" vertical="center"/>
    </xf>
    <xf numFmtId="4" fontId="127" fillId="0" borderId="17" xfId="0" applyNumberFormat="1" applyFont="1" applyFill="1" applyBorder="1" applyAlignment="1">
      <alignment horizontal="right" vertical="center"/>
    </xf>
    <xf numFmtId="4" fontId="140" fillId="0" borderId="15" xfId="0" applyNumberFormat="1" applyFont="1" applyFill="1" applyBorder="1" applyAlignment="1">
      <alignment vertical="center"/>
    </xf>
    <xf numFmtId="4" fontId="55" fillId="0" borderId="17" xfId="0" applyNumberFormat="1" applyFont="1" applyFill="1" applyBorder="1" applyAlignment="1">
      <alignment vertical="center"/>
    </xf>
    <xf numFmtId="4" fontId="126" fillId="0" borderId="17" xfId="0" applyNumberFormat="1" applyFont="1" applyFill="1" applyBorder="1" applyAlignment="1">
      <alignment horizontal="right" vertical="center" wrapText="1"/>
    </xf>
    <xf numFmtId="4" fontId="127" fillId="0" borderId="15" xfId="0" applyNumberFormat="1" applyFont="1" applyFill="1" applyBorder="1" applyAlignment="1">
      <alignment vertical="center"/>
    </xf>
    <xf numFmtId="4" fontId="126" fillId="0" borderId="17" xfId="0" applyNumberFormat="1" applyFont="1" applyFill="1" applyBorder="1" applyAlignment="1">
      <alignment vertical="center"/>
    </xf>
    <xf numFmtId="4" fontId="126" fillId="0" borderId="49" xfId="0" applyNumberFormat="1" applyFont="1" applyFill="1" applyBorder="1" applyAlignment="1">
      <alignment vertical="center"/>
    </xf>
    <xf numFmtId="4" fontId="127" fillId="0" borderId="17" xfId="0" applyNumberFormat="1" applyFont="1" applyBorder="1" applyAlignment="1">
      <alignment vertical="center"/>
    </xf>
    <xf numFmtId="4" fontId="127" fillId="0" borderId="15" xfId="0" applyNumberFormat="1" applyFont="1" applyBorder="1" applyAlignment="1">
      <alignment horizontal="right" vertical="center"/>
    </xf>
    <xf numFmtId="4" fontId="127" fillId="0" borderId="17" xfId="0" applyNumberFormat="1" applyFont="1" applyBorder="1" applyAlignment="1">
      <alignment horizontal="right" vertical="center"/>
    </xf>
    <xf numFmtId="4" fontId="139" fillId="0" borderId="80" xfId="0" applyNumberFormat="1" applyFont="1" applyBorder="1" applyAlignment="1">
      <alignment vertical="center"/>
    </xf>
    <xf numFmtId="4" fontId="126" fillId="0" borderId="39" xfId="0" applyNumberFormat="1" applyFont="1" applyFill="1" applyBorder="1" applyAlignment="1">
      <alignment vertical="center" wrapText="1"/>
    </xf>
    <xf numFmtId="4" fontId="126" fillId="0" borderId="27" xfId="0" applyNumberFormat="1" applyFont="1" applyFill="1" applyBorder="1" applyAlignment="1">
      <alignment horizontal="right" vertical="center" wrapText="1"/>
    </xf>
    <xf numFmtId="4" fontId="126" fillId="0" borderId="30" xfId="0" applyNumberFormat="1" applyFont="1" applyFill="1" applyBorder="1" applyAlignment="1">
      <alignment horizontal="right" vertical="center"/>
    </xf>
    <xf numFmtId="4" fontId="126" fillId="0" borderId="39" xfId="0" applyNumberFormat="1" applyFont="1" applyBorder="1" applyAlignment="1">
      <alignment horizontal="right" vertical="center"/>
    </xf>
    <xf numFmtId="4" fontId="171" fillId="0" borderId="29" xfId="0" applyNumberFormat="1" applyFont="1" applyFill="1" applyBorder="1" applyAlignment="1">
      <alignment horizontal="right" vertical="center" wrapText="1"/>
    </xf>
    <xf numFmtId="0" fontId="37" fillId="0" borderId="2" xfId="0" applyFont="1" applyFill="1" applyBorder="1" applyAlignment="1">
      <alignment horizontal="left" vertical="center" wrapText="1"/>
    </xf>
    <xf numFmtId="4" fontId="171" fillId="0" borderId="50" xfId="0" applyNumberFormat="1" applyFont="1" applyFill="1" applyBorder="1" applyAlignment="1">
      <alignment horizontal="right" vertical="center" wrapText="1"/>
    </xf>
    <xf numFmtId="0" fontId="37" fillId="0" borderId="34" xfId="0" applyFont="1" applyFill="1" applyBorder="1" applyAlignment="1">
      <alignment vertical="center" wrapText="1"/>
    </xf>
    <xf numFmtId="4" fontId="116" fillId="5" borderId="51" xfId="0" applyNumberFormat="1" applyFont="1" applyFill="1" applyBorder="1" applyAlignment="1">
      <alignment horizontal="right" vertical="center"/>
    </xf>
    <xf numFmtId="4" fontId="126" fillId="0" borderId="15" xfId="0" applyNumberFormat="1" applyFont="1" applyFill="1" applyBorder="1" applyAlignment="1">
      <alignment horizontal="right" vertical="center"/>
    </xf>
    <xf numFmtId="4" fontId="131" fillId="0" borderId="0" xfId="0" applyNumberFormat="1" applyFont="1" applyAlignment="1">
      <alignment horizontal="center" vertical="center"/>
    </xf>
    <xf numFmtId="4" fontId="127" fillId="0" borderId="0" xfId="0" applyNumberFormat="1" applyFont="1" applyBorder="1" applyAlignment="1">
      <alignment vertical="center"/>
    </xf>
    <xf numFmtId="4" fontId="116" fillId="0" borderId="0" xfId="0" applyNumberFormat="1" applyFont="1" applyAlignment="1">
      <alignment vertical="center"/>
    </xf>
    <xf numFmtId="0" fontId="126" fillId="0" borderId="34" xfId="0" applyFont="1" applyFill="1" applyBorder="1" applyAlignment="1">
      <alignment horizontal="center" vertical="center"/>
    </xf>
    <xf numFmtId="4" fontId="130" fillId="0" borderId="49" xfId="0" applyNumberFormat="1" applyFont="1" applyFill="1" applyBorder="1" applyAlignment="1">
      <alignment vertical="center"/>
    </xf>
    <xf numFmtId="4" fontId="126" fillId="0" borderId="0" xfId="0" applyNumberFormat="1" applyFont="1" applyFill="1" applyBorder="1" applyAlignment="1">
      <alignment horizontal="center" vertical="center" wrapText="1"/>
    </xf>
    <xf numFmtId="0" fontId="126" fillId="0" borderId="0" xfId="0" applyFont="1" applyFill="1" applyBorder="1" applyAlignment="1">
      <alignment horizontal="center" vertical="center"/>
    </xf>
    <xf numFmtId="0" fontId="126" fillId="0" borderId="22" xfId="0" applyFont="1" applyFill="1" applyBorder="1" applyAlignment="1">
      <alignment horizontal="center" vertical="center"/>
    </xf>
    <xf numFmtId="0" fontId="126" fillId="0" borderId="39" xfId="0" applyFont="1" applyFill="1" applyBorder="1" applyAlignment="1">
      <alignment horizontal="center" vertical="center"/>
    </xf>
    <xf numFmtId="0" fontId="116" fillId="0" borderId="38" xfId="0" applyFont="1" applyBorder="1" applyAlignment="1">
      <alignment horizontal="center" vertical="center"/>
    </xf>
    <xf numFmtId="4" fontId="126" fillId="0" borderId="18" xfId="0" applyNumberFormat="1" applyFont="1" applyFill="1" applyBorder="1" applyAlignment="1">
      <alignment horizontal="center" vertical="center" wrapText="1"/>
    </xf>
    <xf numFmtId="0" fontId="36" fillId="0" borderId="34" xfId="0" applyFont="1" applyBorder="1" applyAlignment="1">
      <alignment horizontal="center" vertical="center"/>
    </xf>
    <xf numFmtId="4" fontId="36" fillId="2" borderId="32" xfId="0" applyNumberFormat="1" applyFont="1" applyFill="1" applyBorder="1" applyAlignment="1">
      <alignment vertical="center"/>
    </xf>
    <xf numFmtId="4" fontId="36" fillId="2" borderId="22" xfId="0" applyNumberFormat="1" applyFont="1" applyFill="1" applyBorder="1" applyAlignment="1">
      <alignment horizontal="right" vertical="center"/>
    </xf>
    <xf numFmtId="4" fontId="36" fillId="0" borderId="48" xfId="0" applyNumberFormat="1" applyFont="1" applyBorder="1" applyAlignment="1">
      <alignment vertical="center"/>
    </xf>
    <xf numFmtId="4" fontId="36" fillId="2" borderId="33" xfId="0" applyNumberFormat="1" applyFont="1" applyFill="1" applyBorder="1" applyAlignment="1">
      <alignment vertical="center"/>
    </xf>
    <xf numFmtId="4" fontId="36" fillId="0" borderId="37" xfId="0" applyNumberFormat="1" applyFont="1" applyBorder="1" applyAlignment="1">
      <alignment vertical="center"/>
    </xf>
    <xf numFmtId="4" fontId="36" fillId="2" borderId="2" xfId="0" applyNumberFormat="1" applyFont="1" applyFill="1" applyBorder="1" applyAlignment="1">
      <alignment horizontal="right" vertical="center"/>
    </xf>
    <xf numFmtId="4" fontId="36" fillId="0" borderId="2" xfId="0" applyNumberFormat="1" applyFont="1" applyBorder="1" applyAlignment="1">
      <alignment horizontal="right" vertical="center"/>
    </xf>
    <xf numFmtId="4" fontId="36" fillId="0" borderId="2" xfId="0" applyNumberFormat="1" applyFont="1" applyBorder="1" applyAlignment="1">
      <alignment vertical="center"/>
    </xf>
    <xf numFmtId="4" fontId="36" fillId="0" borderId="24" xfId="0" applyNumberFormat="1" applyFont="1" applyBorder="1" applyAlignment="1">
      <alignment horizontal="right" vertical="center"/>
    </xf>
    <xf numFmtId="4" fontId="36" fillId="0" borderId="7" xfId="0" applyNumberFormat="1" applyFont="1" applyBorder="1" applyAlignment="1">
      <alignment horizontal="right" vertical="center"/>
    </xf>
    <xf numFmtId="4" fontId="36" fillId="2" borderId="22" xfId="0" applyNumberFormat="1" applyFont="1" applyFill="1" applyBorder="1" applyAlignment="1">
      <alignment vertical="center"/>
    </xf>
    <xf numFmtId="4" fontId="36" fillId="0" borderId="18" xfId="0" applyNumberFormat="1" applyFont="1" applyBorder="1" applyAlignment="1">
      <alignment vertical="center"/>
    </xf>
    <xf numFmtId="4" fontId="36" fillId="0" borderId="6" xfId="0" applyNumberFormat="1" applyFont="1" applyBorder="1" applyAlignment="1">
      <alignment horizontal="right" vertical="center"/>
    </xf>
    <xf numFmtId="4" fontId="36" fillId="2" borderId="5" xfId="0" applyNumberFormat="1" applyFont="1" applyFill="1" applyBorder="1" applyAlignment="1">
      <alignment horizontal="right" vertical="center"/>
    </xf>
    <xf numFmtId="4" fontId="36" fillId="0" borderId="2" xfId="0" applyNumberFormat="1" applyFont="1" applyFill="1" applyBorder="1" applyAlignment="1">
      <alignment horizontal="right" vertical="center"/>
    </xf>
    <xf numFmtId="4" fontId="36" fillId="0" borderId="33" xfId="0" applyNumberFormat="1" applyFont="1" applyBorder="1" applyAlignment="1">
      <alignment horizontal="right" vertical="center"/>
    </xf>
    <xf numFmtId="4" fontId="36" fillId="2" borderId="37" xfId="0" applyNumberFormat="1" applyFont="1" applyFill="1" applyBorder="1" applyAlignment="1">
      <alignment horizontal="right" vertical="center"/>
    </xf>
    <xf numFmtId="4" fontId="36" fillId="0" borderId="22" xfId="0" applyNumberFormat="1" applyFont="1" applyFill="1" applyBorder="1" applyAlignment="1">
      <alignment horizontal="right" vertical="center"/>
    </xf>
    <xf numFmtId="4" fontId="36" fillId="0" borderId="24" xfId="0" applyNumberFormat="1" applyFont="1" applyFill="1" applyBorder="1" applyAlignment="1">
      <alignment horizontal="right" vertical="center"/>
    </xf>
    <xf numFmtId="4" fontId="36" fillId="2" borderId="6" xfId="0" applyNumberFormat="1" applyFont="1" applyFill="1" applyBorder="1" applyAlignment="1">
      <alignment horizontal="right" vertical="center"/>
    </xf>
    <xf numFmtId="4" fontId="36" fillId="0" borderId="39" xfId="0" applyNumberFormat="1" applyFont="1" applyFill="1" applyBorder="1" applyAlignment="1">
      <alignment horizontal="right" vertical="center"/>
    </xf>
    <xf numFmtId="4" fontId="36" fillId="0" borderId="34" xfId="0" applyNumberFormat="1" applyFont="1" applyFill="1" applyBorder="1" applyAlignment="1">
      <alignment horizontal="right" vertical="center"/>
    </xf>
    <xf numFmtId="4" fontId="36" fillId="2" borderId="10" xfId="0" applyNumberFormat="1" applyFont="1" applyFill="1" applyBorder="1" applyAlignment="1">
      <alignment horizontal="right" vertical="center"/>
    </xf>
    <xf numFmtId="4" fontId="36" fillId="0" borderId="22" xfId="0" applyNumberFormat="1" applyFont="1" applyFill="1" applyBorder="1" applyAlignment="1">
      <alignment horizontal="right" vertical="center" wrapText="1"/>
    </xf>
    <xf numFmtId="4" fontId="36" fillId="0" borderId="33" xfId="0" applyNumberFormat="1" applyFont="1" applyFill="1" applyBorder="1" applyAlignment="1">
      <alignment horizontal="right" vertical="center"/>
    </xf>
    <xf numFmtId="4" fontId="36" fillId="2" borderId="7" xfId="0" applyNumberFormat="1" applyFont="1" applyFill="1" applyBorder="1" applyAlignment="1">
      <alignment horizontal="right" vertical="center"/>
    </xf>
    <xf numFmtId="0" fontId="126" fillId="0" borderId="1" xfId="0" applyFont="1" applyFill="1" applyBorder="1" applyAlignment="1">
      <alignment horizontal="left" vertical="center" wrapText="1"/>
    </xf>
    <xf numFmtId="4" fontId="126" fillId="0" borderId="28" xfId="0" applyNumberFormat="1" applyFont="1" applyFill="1" applyBorder="1" applyAlignment="1">
      <alignment horizontal="right" vertical="center" wrapText="1"/>
    </xf>
    <xf numFmtId="4" fontId="126" fillId="0" borderId="39" xfId="0" applyNumberFormat="1" applyFont="1" applyFill="1" applyBorder="1" applyAlignment="1">
      <alignment horizontal="right" vertical="center"/>
    </xf>
    <xf numFmtId="4" fontId="116" fillId="5" borderId="54" xfId="0" applyNumberFormat="1" applyFont="1" applyFill="1" applyBorder="1" applyAlignment="1">
      <alignment horizontal="right" vertical="center"/>
    </xf>
    <xf numFmtId="4" fontId="116" fillId="5" borderId="61" xfId="0" applyNumberFormat="1" applyFont="1" applyFill="1" applyBorder="1" applyAlignment="1">
      <alignment horizontal="right" vertical="center"/>
    </xf>
    <xf numFmtId="4" fontId="116" fillId="17" borderId="54" xfId="0" applyNumberFormat="1" applyFont="1" applyFill="1" applyBorder="1" applyAlignment="1">
      <alignment horizontal="right" vertical="center"/>
    </xf>
    <xf numFmtId="4" fontId="55" fillId="0" borderId="39" xfId="0" applyNumberFormat="1" applyFont="1" applyBorder="1" applyAlignment="1">
      <alignment horizontal="right" vertical="center"/>
    </xf>
    <xf numFmtId="4" fontId="151" fillId="0" borderId="2" xfId="0" applyNumberFormat="1" applyFont="1" applyFill="1" applyBorder="1" applyAlignment="1">
      <alignment horizontal="right" vertical="center"/>
    </xf>
    <xf numFmtId="4" fontId="174" fillId="0" borderId="30" xfId="0" applyNumberFormat="1" applyFont="1" applyFill="1" applyBorder="1" applyAlignment="1">
      <alignment horizontal="right" vertical="center"/>
    </xf>
    <xf numFmtId="0" fontId="175" fillId="0" borderId="79" xfId="0" applyFont="1" applyFill="1" applyBorder="1" applyAlignment="1">
      <alignment horizontal="right" vertical="center" wrapText="1"/>
    </xf>
    <xf numFmtId="0" fontId="175" fillId="0" borderId="30" xfId="0" applyFont="1" applyFill="1" applyBorder="1" applyAlignment="1">
      <alignment horizontal="right" vertical="center" wrapText="1"/>
    </xf>
    <xf numFmtId="10" fontId="135" fillId="17" borderId="15" xfId="0" applyNumberFormat="1" applyFont="1" applyFill="1" applyBorder="1" applyAlignment="1">
      <alignment horizontal="center" vertical="center"/>
    </xf>
    <xf numFmtId="10" fontId="135" fillId="0" borderId="19" xfId="0" applyNumberFormat="1" applyFont="1" applyBorder="1" applyAlignment="1">
      <alignment horizontal="center" vertical="center"/>
    </xf>
    <xf numFmtId="4" fontId="144" fillId="20" borderId="1" xfId="0" applyNumberFormat="1" applyFont="1" applyFill="1" applyBorder="1" applyAlignment="1">
      <alignment horizontal="right" vertical="center"/>
    </xf>
    <xf numFmtId="4" fontId="150" fillId="20" borderId="26" xfId="0" applyNumberFormat="1" applyFont="1" applyFill="1" applyBorder="1" applyAlignment="1">
      <alignment horizontal="right" vertical="center"/>
    </xf>
    <xf numFmtId="4" fontId="144" fillId="5" borderId="33" xfId="0" applyNumberFormat="1" applyFont="1" applyFill="1" applyBorder="1" applyAlignment="1">
      <alignment horizontal="right" vertical="center" wrapText="1"/>
    </xf>
    <xf numFmtId="4" fontId="144" fillId="5" borderId="33" xfId="0" applyNumberFormat="1" applyFont="1" applyFill="1" applyBorder="1" applyAlignment="1">
      <alignment horizontal="right" vertical="center"/>
    </xf>
    <xf numFmtId="4" fontId="144" fillId="5" borderId="50" xfId="0" applyNumberFormat="1" applyFont="1" applyFill="1" applyBorder="1" applyAlignment="1">
      <alignment horizontal="right" vertical="center"/>
    </xf>
    <xf numFmtId="4" fontId="135" fillId="5" borderId="37" xfId="0" applyNumberFormat="1" applyFont="1" applyFill="1" applyBorder="1" applyAlignment="1">
      <alignment horizontal="right" vertical="center"/>
    </xf>
    <xf numFmtId="10" fontId="135" fillId="5" borderId="33" xfId="0" applyNumberFormat="1" applyFont="1" applyFill="1" applyBorder="1" applyAlignment="1">
      <alignment horizontal="center" vertical="center"/>
    </xf>
    <xf numFmtId="10" fontId="135" fillId="5" borderId="50" xfId="0" applyNumberFormat="1" applyFont="1" applyFill="1" applyBorder="1" applyAlignment="1">
      <alignment horizontal="center" vertical="center"/>
    </xf>
    <xf numFmtId="4" fontId="127" fillId="0" borderId="15" xfId="0" applyNumberFormat="1" applyFont="1" applyFill="1" applyBorder="1" applyAlignment="1">
      <alignment horizontal="right" vertical="center" wrapText="1"/>
    </xf>
    <xf numFmtId="4" fontId="173" fillId="0" borderId="15" xfId="0" applyNumberFormat="1" applyFont="1" applyFill="1" applyBorder="1" applyAlignment="1">
      <alignment horizontal="right" vertical="top" wrapText="1"/>
    </xf>
    <xf numFmtId="4" fontId="172" fillId="0" borderId="50" xfId="0" applyNumberFormat="1" applyFont="1" applyFill="1" applyBorder="1" applyAlignment="1">
      <alignment horizontal="right" vertical="center" wrapText="1"/>
    </xf>
    <xf numFmtId="4" fontId="127" fillId="0" borderId="50" xfId="0" applyNumberFormat="1" applyFont="1" applyFill="1" applyBorder="1" applyAlignment="1">
      <alignment vertical="center" wrapText="1"/>
    </xf>
    <xf numFmtId="0" fontId="55" fillId="0" borderId="16" xfId="0" applyFont="1" applyFill="1" applyBorder="1" applyAlignment="1">
      <alignment vertical="center" wrapText="1"/>
    </xf>
    <xf numFmtId="4" fontId="55" fillId="0" borderId="28" xfId="0" applyNumberFormat="1" applyFont="1" applyFill="1" applyBorder="1" applyAlignment="1">
      <alignment vertical="center"/>
    </xf>
    <xf numFmtId="0" fontId="148" fillId="19" borderId="12" xfId="0" applyFont="1" applyFill="1" applyBorder="1" applyAlignment="1">
      <alignment horizontal="left" vertical="center" wrapText="1"/>
    </xf>
    <xf numFmtId="0" fontId="149" fillId="19" borderId="12" xfId="0" applyFont="1" applyFill="1" applyBorder="1" applyAlignment="1">
      <alignment horizontal="center" vertical="center" wrapText="1"/>
    </xf>
    <xf numFmtId="4" fontId="126" fillId="0" borderId="5" xfId="0" applyNumberFormat="1" applyFont="1" applyFill="1" applyBorder="1" applyAlignment="1">
      <alignment horizontal="right" vertical="center"/>
    </xf>
    <xf numFmtId="4" fontId="120" fillId="0" borderId="15" xfId="0" applyNumberFormat="1" applyFont="1" applyFill="1" applyBorder="1" applyAlignment="1">
      <alignment horizontal="right" vertical="top" wrapText="1"/>
    </xf>
    <xf numFmtId="4" fontId="173" fillId="0" borderId="49" xfId="0" applyNumberFormat="1" applyFont="1" applyFill="1" applyBorder="1" applyAlignment="1">
      <alignment horizontal="right" vertical="top" wrapText="1"/>
    </xf>
    <xf numFmtId="4" fontId="127" fillId="0" borderId="5" xfId="0" applyNumberFormat="1" applyFont="1" applyFill="1" applyBorder="1" applyAlignment="1">
      <alignment horizontal="right" vertical="center"/>
    </xf>
    <xf numFmtId="0" fontId="33" fillId="0" borderId="22" xfId="0" applyFont="1" applyFill="1" applyBorder="1" applyAlignment="1">
      <alignment vertical="center" wrapText="1"/>
    </xf>
    <xf numFmtId="10" fontId="109" fillId="0" borderId="24" xfId="0" applyNumberFormat="1" applyFont="1" applyBorder="1" applyAlignment="1">
      <alignment horizontal="center" vertical="center"/>
    </xf>
    <xf numFmtId="0" fontId="126" fillId="0" borderId="50" xfId="0" applyFont="1" applyBorder="1" applyAlignment="1">
      <alignment vertical="center" wrapText="1"/>
    </xf>
    <xf numFmtId="10" fontId="0" fillId="0" borderId="33" xfId="0" applyNumberFormat="1" applyBorder="1" applyAlignment="1">
      <alignment horizontal="center" vertical="center"/>
    </xf>
    <xf numFmtId="0" fontId="126" fillId="0" borderId="31" xfId="0" applyFont="1" applyFill="1" applyBorder="1" applyAlignment="1">
      <alignment vertical="center" wrapText="1"/>
    </xf>
    <xf numFmtId="0" fontId="126" fillId="0" borderId="17" xfId="0" applyFont="1" applyBorder="1" applyAlignment="1">
      <alignment horizontal="left" vertical="center" wrapText="1"/>
    </xf>
    <xf numFmtId="0" fontId="126" fillId="0" borderId="12" xfId="0" applyFont="1" applyFill="1" applyBorder="1" applyAlignment="1">
      <alignment vertical="center" wrapText="1"/>
    </xf>
    <xf numFmtId="0" fontId="126" fillId="0" borderId="41" xfId="0" applyFont="1" applyFill="1" applyBorder="1" applyAlignment="1">
      <alignment vertical="center" wrapText="1"/>
    </xf>
    <xf numFmtId="14" fontId="126" fillId="0" borderId="5" xfId="0" applyNumberFormat="1" applyFont="1" applyFill="1" applyBorder="1" applyAlignment="1">
      <alignment vertical="center" wrapText="1"/>
    </xf>
    <xf numFmtId="0" fontId="32" fillId="2" borderId="40" xfId="0" applyFont="1" applyFill="1" applyBorder="1" applyAlignment="1">
      <alignment horizontal="left" vertical="center" wrapText="1"/>
    </xf>
    <xf numFmtId="0" fontId="32" fillId="2" borderId="20" xfId="0" applyFont="1" applyFill="1" applyBorder="1" applyAlignment="1">
      <alignment horizontal="left" vertical="center" wrapText="1"/>
    </xf>
    <xf numFmtId="4" fontId="36" fillId="2" borderId="18" xfId="0" applyNumberFormat="1" applyFont="1" applyFill="1" applyBorder="1" applyAlignment="1">
      <alignment horizontal="right" vertical="center"/>
    </xf>
    <xf numFmtId="0" fontId="32" fillId="0" borderId="18" xfId="0" applyFont="1" applyFill="1" applyBorder="1" applyAlignment="1">
      <alignment horizontal="left" vertical="center" wrapText="1"/>
    </xf>
    <xf numFmtId="0" fontId="126" fillId="0" borderId="1" xfId="0" applyFont="1" applyFill="1" applyBorder="1" applyAlignment="1">
      <alignment horizontal="left" vertical="center" wrapText="1"/>
    </xf>
    <xf numFmtId="4" fontId="55" fillId="0" borderId="24" xfId="0" applyNumberFormat="1" applyFont="1" applyFill="1" applyBorder="1" applyAlignment="1">
      <alignment horizontal="right" vertical="center"/>
    </xf>
    <xf numFmtId="4" fontId="55" fillId="0" borderId="33" xfId="0" applyNumberFormat="1" applyFont="1" applyFill="1" applyBorder="1" applyAlignment="1">
      <alignment horizontal="right" vertical="center"/>
    </xf>
    <xf numFmtId="10" fontId="55" fillId="0" borderId="33" xfId="0" applyNumberFormat="1" applyFont="1" applyFill="1" applyBorder="1" applyAlignment="1">
      <alignment horizontal="center" vertical="center"/>
    </xf>
    <xf numFmtId="10" fontId="55" fillId="0" borderId="34" xfId="0" applyNumberFormat="1" applyFont="1" applyFill="1" applyBorder="1" applyAlignment="1">
      <alignment horizontal="center" vertical="center"/>
    </xf>
    <xf numFmtId="10" fontId="55" fillId="0" borderId="24" xfId="0" applyNumberFormat="1" applyFont="1" applyFill="1" applyBorder="1" applyAlignment="1">
      <alignment horizontal="center" vertical="center"/>
    </xf>
    <xf numFmtId="4" fontId="127" fillId="0" borderId="15" xfId="0" applyNumberFormat="1" applyFont="1" applyFill="1" applyBorder="1" applyAlignment="1">
      <alignment horizontal="right" vertical="center"/>
    </xf>
    <xf numFmtId="4" fontId="116" fillId="0" borderId="57" xfId="0" applyNumberFormat="1" applyFont="1" applyBorder="1" applyAlignment="1">
      <alignment horizontal="right" vertical="center"/>
    </xf>
    <xf numFmtId="4" fontId="126" fillId="0" borderId="34" xfId="0" applyNumberFormat="1" applyFont="1" applyFill="1" applyBorder="1" applyAlignment="1">
      <alignment horizontal="center" vertical="center"/>
    </xf>
    <xf numFmtId="4" fontId="126" fillId="0" borderId="22" xfId="0" applyNumberFormat="1" applyFont="1" applyFill="1" applyBorder="1" applyAlignment="1">
      <alignment horizontal="center" vertical="center"/>
    </xf>
    <xf numFmtId="4" fontId="126" fillId="0" borderId="54" xfId="0" applyNumberFormat="1" applyFont="1" applyBorder="1" applyAlignment="1">
      <alignment horizontal="center" vertical="center"/>
    </xf>
    <xf numFmtId="4" fontId="36" fillId="2" borderId="33" xfId="0" applyNumberFormat="1" applyFont="1" applyFill="1" applyBorder="1" applyAlignment="1">
      <alignment horizontal="right" vertical="center"/>
    </xf>
    <xf numFmtId="4" fontId="36" fillId="0" borderId="37" xfId="0" applyNumberFormat="1" applyFont="1" applyBorder="1" applyAlignment="1">
      <alignment horizontal="right" vertical="center"/>
    </xf>
    <xf numFmtId="4" fontId="127" fillId="2" borderId="2" xfId="0" applyNumberFormat="1" applyFont="1" applyFill="1" applyBorder="1" applyAlignment="1">
      <alignment horizontal="right" vertical="center"/>
    </xf>
    <xf numFmtId="4" fontId="127" fillId="2" borderId="0" xfId="0" applyNumberFormat="1" applyFont="1" applyFill="1" applyBorder="1" applyAlignment="1">
      <alignment horizontal="right" vertical="center"/>
    </xf>
    <xf numFmtId="4" fontId="120" fillId="0" borderId="0" xfId="0" applyNumberFormat="1" applyFont="1" applyFill="1" applyBorder="1" applyAlignment="1">
      <alignment horizontal="center" vertical="center"/>
    </xf>
    <xf numFmtId="4" fontId="120" fillId="0" borderId="0" xfId="0" applyNumberFormat="1" applyFont="1" applyBorder="1" applyAlignment="1">
      <alignment vertical="center"/>
    </xf>
    <xf numFmtId="4" fontId="120" fillId="0" borderId="0" xfId="0" applyNumberFormat="1" applyFont="1" applyBorder="1" applyAlignment="1">
      <alignment horizontal="right" vertical="center" wrapText="1"/>
    </xf>
    <xf numFmtId="0" fontId="120" fillId="0" borderId="0" xfId="0" applyFont="1" applyFill="1" applyAlignment="1">
      <alignment horizontal="center" vertical="center"/>
    </xf>
    <xf numFmtId="4" fontId="120" fillId="0" borderId="0" xfId="0" applyNumberFormat="1" applyFont="1" applyAlignment="1">
      <alignment vertical="center"/>
    </xf>
    <xf numFmtId="0" fontId="30" fillId="0" borderId="22" xfId="0" applyFont="1" applyFill="1" applyBorder="1" applyAlignment="1">
      <alignment vertical="center" wrapText="1"/>
    </xf>
    <xf numFmtId="4" fontId="55" fillId="0" borderId="38" xfId="0" applyNumberFormat="1" applyFont="1" applyFill="1" applyBorder="1" applyAlignment="1">
      <alignment vertical="center"/>
    </xf>
    <xf numFmtId="0" fontId="55" fillId="0" borderId="3" xfId="0" applyFont="1" applyFill="1" applyBorder="1" applyAlignment="1">
      <alignment horizontal="left" vertical="center" wrapText="1"/>
    </xf>
    <xf numFmtId="0" fontId="55"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55" fillId="0" borderId="3" xfId="0" applyFont="1" applyFill="1" applyBorder="1" applyAlignment="1">
      <alignment horizontal="left" vertical="center" wrapText="1"/>
    </xf>
    <xf numFmtId="0" fontId="55" fillId="0" borderId="3" xfId="0" applyFont="1" applyFill="1" applyBorder="1" applyAlignment="1">
      <alignment horizontal="left" vertical="center" wrapText="1"/>
    </xf>
    <xf numFmtId="0" fontId="26" fillId="0" borderId="22" xfId="0" applyFont="1" applyFill="1" applyBorder="1" applyAlignment="1">
      <alignment vertical="center" wrapText="1"/>
    </xf>
    <xf numFmtId="4" fontId="126" fillId="0" borderId="33" xfId="0" applyNumberFormat="1" applyFont="1" applyFill="1" applyBorder="1" applyAlignment="1">
      <alignment vertical="center"/>
    </xf>
    <xf numFmtId="0" fontId="109" fillId="2" borderId="1" xfId="0" applyFont="1" applyFill="1" applyBorder="1" applyAlignment="1">
      <alignment horizontal="left" vertical="center" wrapText="1"/>
    </xf>
    <xf numFmtId="10" fontId="126" fillId="0" borderId="24" xfId="0" applyNumberFormat="1" applyFont="1" applyFill="1" applyBorder="1" applyAlignment="1">
      <alignment horizontal="center" vertical="center"/>
    </xf>
    <xf numFmtId="0" fontId="25" fillId="2"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126" fillId="0" borderId="18" xfId="0" applyFont="1" applyFill="1" applyBorder="1" applyAlignment="1">
      <alignment vertical="center" wrapText="1"/>
    </xf>
    <xf numFmtId="0" fontId="126" fillId="0" borderId="16" xfId="0" applyFont="1" applyFill="1" applyBorder="1" applyAlignment="1">
      <alignment horizontal="left" vertical="center" wrapText="1"/>
    </xf>
    <xf numFmtId="4" fontId="126" fillId="0" borderId="24" xfId="0" applyNumberFormat="1" applyFont="1" applyFill="1" applyBorder="1" applyAlignment="1">
      <alignment horizontal="right" vertical="center"/>
    </xf>
    <xf numFmtId="0" fontId="126" fillId="0" borderId="24" xfId="0" applyFont="1" applyFill="1" applyBorder="1" applyAlignment="1">
      <alignment horizontal="left" vertical="center" wrapText="1"/>
    </xf>
    <xf numFmtId="0" fontId="126" fillId="0" borderId="40"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126" fillId="0" borderId="1" xfId="5" applyFont="1" applyBorder="1" applyAlignment="1">
      <alignment horizontal="left" vertical="center" wrapText="1"/>
    </xf>
    <xf numFmtId="4" fontId="126" fillId="0" borderId="1" xfId="0" applyNumberFormat="1" applyFont="1" applyFill="1" applyBorder="1" applyAlignment="1">
      <alignment horizontal="right" vertical="center" wrapText="1"/>
    </xf>
    <xf numFmtId="0" fontId="22" fillId="0" borderId="1" xfId="0" applyFont="1" applyFill="1" applyBorder="1" applyAlignment="1">
      <alignment horizontal="left" vertical="center" wrapText="1"/>
    </xf>
    <xf numFmtId="0" fontId="21" fillId="0" borderId="1" xfId="0" applyFont="1" applyBorder="1" applyAlignment="1">
      <alignment horizontal="left" vertical="center"/>
    </xf>
    <xf numFmtId="0" fontId="21" fillId="0" borderId="18" xfId="0" applyFont="1" applyFill="1" applyBorder="1" applyAlignment="1">
      <alignment horizontal="left" vertical="center" wrapText="1"/>
    </xf>
    <xf numFmtId="0" fontId="55" fillId="0" borderId="3" xfId="0" applyFont="1" applyFill="1" applyBorder="1" applyAlignment="1">
      <alignment horizontal="left" vertical="center" wrapText="1"/>
    </xf>
    <xf numFmtId="4" fontId="127" fillId="0" borderId="17" xfId="0" applyNumberFormat="1" applyFont="1" applyFill="1" applyBorder="1" applyAlignment="1">
      <alignment vertical="center" wrapText="1"/>
    </xf>
    <xf numFmtId="0" fontId="19" fillId="0" borderId="3" xfId="0" applyFont="1" applyFill="1" applyBorder="1" applyAlignment="1">
      <alignment horizontal="left" vertical="center" wrapText="1"/>
    </xf>
    <xf numFmtId="0" fontId="19" fillId="0" borderId="22" xfId="0" applyFont="1" applyFill="1" applyBorder="1" applyAlignment="1">
      <alignment vertical="center" wrapText="1"/>
    </xf>
    <xf numFmtId="0" fontId="166" fillId="0" borderId="22" xfId="0" applyFont="1" applyFill="1" applyBorder="1" applyAlignment="1">
      <alignment vertical="center" wrapText="1"/>
    </xf>
    <xf numFmtId="0" fontId="126"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59" xfId="0" applyFont="1" applyBorder="1" applyAlignment="1">
      <alignment vertical="center" wrapText="1"/>
    </xf>
    <xf numFmtId="0" fontId="17" fillId="0" borderId="22" xfId="0" applyFont="1" applyFill="1" applyBorder="1" applyAlignment="1">
      <alignment vertical="center" wrapText="1"/>
    </xf>
    <xf numFmtId="4" fontId="157" fillId="0" borderId="50" xfId="0" applyNumberFormat="1" applyFont="1" applyFill="1" applyBorder="1" applyAlignment="1">
      <alignment horizontal="right" wrapText="1"/>
    </xf>
    <xf numFmtId="0" fontId="55" fillId="0" borderId="80" xfId="0" applyFont="1" applyFill="1" applyBorder="1" applyAlignment="1">
      <alignment horizontal="center" vertical="center"/>
    </xf>
    <xf numFmtId="0" fontId="21" fillId="0" borderId="57" xfId="0" applyFont="1" applyFill="1" applyBorder="1" applyAlignment="1">
      <alignment horizontal="left" vertical="center" wrapText="1"/>
    </xf>
    <xf numFmtId="0" fontId="0" fillId="2" borderId="52" xfId="0" applyFill="1" applyBorder="1" applyAlignment="1">
      <alignment horizontal="left" vertical="center" wrapText="1"/>
    </xf>
    <xf numFmtId="0" fontId="126" fillId="2" borderId="57" xfId="0" applyFont="1" applyFill="1" applyBorder="1" applyAlignment="1">
      <alignment horizontal="left" vertical="center" wrapText="1"/>
    </xf>
    <xf numFmtId="0" fontId="0" fillId="0" borderId="52" xfId="0" applyBorder="1" applyAlignment="1">
      <alignment horizontal="center" vertical="center" wrapText="1"/>
    </xf>
    <xf numFmtId="0" fontId="52" fillId="2" borderId="52" xfId="0" applyFont="1" applyFill="1" applyBorder="1" applyAlignment="1">
      <alignment horizontal="left" vertical="center" wrapText="1"/>
    </xf>
    <xf numFmtId="4" fontId="120" fillId="0" borderId="52" xfId="0" applyNumberFormat="1" applyFont="1" applyFill="1" applyBorder="1" applyAlignment="1">
      <alignment horizontal="right" vertical="center" wrapText="1"/>
    </xf>
    <xf numFmtId="4" fontId="0" fillId="0" borderId="52" xfId="0" applyNumberFormat="1" applyBorder="1" applyAlignment="1">
      <alignment horizontal="center" vertical="center"/>
    </xf>
    <xf numFmtId="0" fontId="0" fillId="0" borderId="52" xfId="0" applyBorder="1" applyAlignment="1">
      <alignment horizontal="left" vertical="center" wrapText="1"/>
    </xf>
    <xf numFmtId="0" fontId="52" fillId="2" borderId="53" xfId="0" applyFont="1" applyFill="1" applyBorder="1" applyAlignment="1">
      <alignment horizontal="left" vertical="center" wrapText="1"/>
    </xf>
    <xf numFmtId="4" fontId="74" fillId="0" borderId="61" xfId="0" applyNumberFormat="1" applyFont="1" applyFill="1" applyBorder="1" applyAlignment="1">
      <alignment horizontal="right" vertical="center" wrapText="1"/>
    </xf>
    <xf numFmtId="4" fontId="109" fillId="0" borderId="61" xfId="0" applyNumberFormat="1" applyFont="1" applyFill="1" applyBorder="1" applyAlignment="1">
      <alignment horizontal="right" vertical="center"/>
    </xf>
    <xf numFmtId="4" fontId="127" fillId="2" borderId="80" xfId="0" applyNumberFormat="1" applyFont="1" applyFill="1" applyBorder="1" applyAlignment="1">
      <alignment horizontal="right" vertical="center"/>
    </xf>
    <xf numFmtId="4" fontId="126" fillId="2" borderId="58" xfId="0" applyNumberFormat="1" applyFont="1" applyFill="1" applyBorder="1" applyAlignment="1">
      <alignment horizontal="right" vertical="center"/>
    </xf>
    <xf numFmtId="10" fontId="109" fillId="0" borderId="58" xfId="0" applyNumberFormat="1" applyFont="1" applyBorder="1" applyAlignment="1">
      <alignment horizontal="center" vertical="center"/>
    </xf>
    <xf numFmtId="10" fontId="55" fillId="0" borderId="54" xfId="0" applyNumberFormat="1" applyFont="1" applyBorder="1" applyAlignment="1">
      <alignment horizontal="center" vertical="center"/>
    </xf>
    <xf numFmtId="14" fontId="34" fillId="0" borderId="80" xfId="0" applyNumberFormat="1" applyFont="1" applyFill="1" applyBorder="1" applyAlignment="1">
      <alignment vertical="center" wrapText="1"/>
    </xf>
    <xf numFmtId="0" fontId="53" fillId="0" borderId="1" xfId="0" applyFont="1" applyFill="1" applyBorder="1" applyAlignment="1">
      <alignment horizontal="left" vertical="center" wrapText="1"/>
    </xf>
    <xf numFmtId="0" fontId="53" fillId="0" borderId="2" xfId="0" applyFont="1" applyFill="1" applyBorder="1" applyAlignment="1">
      <alignment horizontal="left" vertical="center" wrapText="1"/>
    </xf>
    <xf numFmtId="0" fontId="53" fillId="0" borderId="30" xfId="0" applyFont="1" applyBorder="1" applyAlignment="1">
      <alignment horizontal="left" vertical="center"/>
    </xf>
    <xf numFmtId="4" fontId="126" fillId="0" borderId="30" xfId="0" applyNumberFormat="1" applyFont="1" applyFill="1" applyBorder="1" applyAlignment="1">
      <alignment horizontal="left" vertical="center" wrapText="1"/>
    </xf>
    <xf numFmtId="4" fontId="126" fillId="0" borderId="30" xfId="0" applyNumberFormat="1" applyFont="1" applyBorder="1" applyAlignment="1">
      <alignment horizontal="right" vertical="center"/>
    </xf>
    <xf numFmtId="0" fontId="17" fillId="0" borderId="2" xfId="0" applyFont="1" applyFill="1" applyBorder="1" applyAlignment="1">
      <alignment horizontal="left" vertical="center" wrapText="1"/>
    </xf>
    <xf numFmtId="4" fontId="126" fillId="2" borderId="30" xfId="0" applyNumberFormat="1" applyFont="1" applyFill="1" applyBorder="1" applyAlignment="1">
      <alignment horizontal="right" vertical="center"/>
    </xf>
    <xf numFmtId="4" fontId="36" fillId="0" borderId="18" xfId="0" applyNumberFormat="1" applyFont="1" applyFill="1" applyBorder="1" applyAlignment="1">
      <alignment horizontal="right" vertical="center"/>
    </xf>
    <xf numFmtId="4" fontId="126" fillId="2" borderId="38" xfId="0" applyNumberFormat="1" applyFont="1" applyFill="1" applyBorder="1" applyAlignment="1">
      <alignment horizontal="right" vertical="center"/>
    </xf>
    <xf numFmtId="0" fontId="16" fillId="0" borderId="46" xfId="0" applyFont="1" applyFill="1" applyBorder="1" applyAlignment="1">
      <alignment vertical="center" wrapText="1"/>
    </xf>
    <xf numFmtId="0" fontId="16" fillId="0" borderId="1" xfId="0" applyFont="1" applyFill="1" applyBorder="1" applyAlignment="1">
      <alignment horizontal="left" vertical="center" wrapText="1"/>
    </xf>
    <xf numFmtId="0" fontId="16" fillId="0" borderId="22" xfId="0" applyFont="1" applyFill="1" applyBorder="1" applyAlignment="1">
      <alignment vertical="center" wrapText="1"/>
    </xf>
    <xf numFmtId="0" fontId="15" fillId="0" borderId="22" xfId="0" applyFont="1" applyFill="1" applyBorder="1" applyAlignment="1">
      <alignment vertical="center" wrapText="1"/>
    </xf>
    <xf numFmtId="0" fontId="15" fillId="0" borderId="22" xfId="0" applyFont="1" applyBorder="1" applyAlignment="1">
      <alignment vertical="center" wrapText="1"/>
    </xf>
    <xf numFmtId="0" fontId="14" fillId="0" borderId="22" xfId="0" applyFont="1" applyFill="1" applyBorder="1" applyAlignment="1">
      <alignment vertical="center" wrapText="1"/>
    </xf>
    <xf numFmtId="0" fontId="14" fillId="0" borderId="39" xfId="0" applyFont="1" applyFill="1" applyBorder="1" applyAlignment="1">
      <alignment vertical="center"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vertical="center" wrapText="1"/>
    </xf>
    <xf numFmtId="0" fontId="14" fillId="0" borderId="6"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0" borderId="18" xfId="0" applyFont="1" applyFill="1" applyBorder="1" applyAlignment="1">
      <alignment horizontal="left" vertical="center" wrapText="1"/>
    </xf>
    <xf numFmtId="10" fontId="109" fillId="0" borderId="24" xfId="0" applyNumberFormat="1" applyFont="1" applyBorder="1" applyAlignment="1">
      <alignment horizontal="center" vertical="center"/>
    </xf>
    <xf numFmtId="4" fontId="127" fillId="2" borderId="50" xfId="0" applyNumberFormat="1" applyFont="1" applyFill="1" applyBorder="1" applyAlignment="1">
      <alignment horizontal="right" vertical="center"/>
    </xf>
    <xf numFmtId="4" fontId="126" fillId="2" borderId="31" xfId="0" applyNumberFormat="1" applyFont="1" applyFill="1" applyBorder="1" applyAlignment="1">
      <alignment horizontal="right" vertical="center" wrapText="1"/>
    </xf>
    <xf numFmtId="4" fontId="176" fillId="0" borderId="0" xfId="0" applyNumberFormat="1" applyFont="1"/>
    <xf numFmtId="14" fontId="126" fillId="0" borderId="12" xfId="0" applyNumberFormat="1" applyFont="1" applyFill="1" applyBorder="1" applyAlignment="1">
      <alignment horizontal="left" vertical="center" wrapText="1"/>
    </xf>
    <xf numFmtId="0" fontId="13" fillId="0" borderId="22" xfId="0" applyFont="1" applyFill="1" applyBorder="1" applyAlignment="1">
      <alignment vertical="center" wrapText="1"/>
    </xf>
    <xf numFmtId="0" fontId="12" fillId="0" borderId="22" xfId="0" applyFont="1" applyFill="1" applyBorder="1" applyAlignment="1">
      <alignment vertical="center" wrapText="1"/>
    </xf>
    <xf numFmtId="0" fontId="12" fillId="0" borderId="2" xfId="0" applyFont="1" applyFill="1" applyBorder="1" applyAlignment="1">
      <alignment horizontal="left" vertical="center" wrapText="1"/>
    </xf>
    <xf numFmtId="4" fontId="126" fillId="0" borderId="20" xfId="0" applyNumberFormat="1" applyFont="1" applyFill="1" applyBorder="1" applyAlignment="1">
      <alignment horizontal="right" vertical="center"/>
    </xf>
    <xf numFmtId="0" fontId="126" fillId="0" borderId="20" xfId="5" applyFont="1" applyBorder="1" applyAlignment="1">
      <alignment horizontal="left" vertical="center" wrapText="1"/>
    </xf>
    <xf numFmtId="0" fontId="11" fillId="0" borderId="22" xfId="0" applyFont="1" applyFill="1" applyBorder="1" applyAlignment="1">
      <alignment vertical="center" wrapText="1"/>
    </xf>
    <xf numFmtId="0" fontId="10" fillId="0" borderId="20" xfId="0" applyFont="1" applyFill="1" applyBorder="1" applyAlignment="1">
      <alignment horizontal="left" vertical="center" wrapText="1"/>
    </xf>
    <xf numFmtId="0" fontId="10" fillId="0" borderId="1" xfId="0" applyFont="1" applyFill="1" applyBorder="1" applyAlignment="1">
      <alignment horizontal="left" vertical="center" wrapText="1"/>
    </xf>
    <xf numFmtId="10" fontId="109" fillId="0" borderId="24" xfId="0" applyNumberFormat="1" applyFont="1" applyBorder="1" applyAlignment="1">
      <alignment horizontal="center" vertical="center"/>
    </xf>
    <xf numFmtId="0" fontId="0" fillId="0" borderId="4" xfId="0" applyBorder="1" applyAlignment="1">
      <alignment horizontal="left" vertical="center" wrapText="1"/>
    </xf>
    <xf numFmtId="4" fontId="36" fillId="0" borderId="24" xfId="0" applyNumberFormat="1" applyFont="1" applyFill="1" applyBorder="1" applyAlignment="1">
      <alignment horizontal="right" vertical="center" wrapText="1"/>
    </xf>
    <xf numFmtId="0" fontId="9" fillId="0" borderId="1" xfId="0" applyFont="1" applyFill="1" applyBorder="1" applyAlignment="1">
      <alignment horizontal="left" vertical="center" wrapText="1"/>
    </xf>
    <xf numFmtId="0" fontId="8" fillId="0" borderId="22" xfId="0" applyFont="1" applyFill="1" applyBorder="1" applyAlignment="1">
      <alignment vertical="center" wrapText="1"/>
    </xf>
    <xf numFmtId="0" fontId="7" fillId="0" borderId="2"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5" fillId="0" borderId="22" xfId="0" applyFont="1" applyFill="1" applyBorder="1" applyAlignment="1">
      <alignment vertical="center" wrapText="1"/>
    </xf>
    <xf numFmtId="0" fontId="4" fillId="0" borderId="22" xfId="0" applyFont="1" applyBorder="1" applyAlignment="1">
      <alignment vertical="center" wrapText="1"/>
    </xf>
    <xf numFmtId="0" fontId="3" fillId="0" borderId="22" xfId="0" applyFont="1" applyFill="1" applyBorder="1" applyAlignment="1">
      <alignment vertical="center" wrapText="1"/>
    </xf>
    <xf numFmtId="0" fontId="126" fillId="0" borderId="2" xfId="9" applyFont="1" applyBorder="1" applyAlignment="1">
      <alignment vertical="center" wrapText="1"/>
    </xf>
    <xf numFmtId="0" fontId="3" fillId="0" borderId="1" xfId="0" applyFont="1" applyFill="1" applyBorder="1" applyAlignment="1">
      <alignment horizontal="left" vertical="center" wrapText="1"/>
    </xf>
    <xf numFmtId="0" fontId="2" fillId="0" borderId="22" xfId="0" applyFont="1" applyFill="1" applyBorder="1" applyAlignment="1">
      <alignment vertical="center" wrapText="1"/>
    </xf>
    <xf numFmtId="0" fontId="2" fillId="0" borderId="46" xfId="0" applyFont="1" applyFill="1" applyBorder="1" applyAlignment="1">
      <alignment vertical="center" wrapText="1"/>
    </xf>
    <xf numFmtId="0" fontId="2" fillId="0" borderId="22" xfId="0" applyFont="1" applyBorder="1" applyAlignment="1">
      <alignment vertical="center" wrapText="1"/>
    </xf>
    <xf numFmtId="0" fontId="154" fillId="0" borderId="0" xfId="0" applyFont="1" applyAlignment="1">
      <alignment horizontal="center" wrapText="1"/>
    </xf>
    <xf numFmtId="0" fontId="135" fillId="0" borderId="1" xfId="0" applyFont="1" applyBorder="1" applyAlignment="1">
      <alignment horizontal="left" vertical="top" wrapText="1"/>
    </xf>
    <xf numFmtId="4" fontId="150" fillId="0" borderId="2" xfId="0" applyNumberFormat="1" applyFont="1" applyFill="1" applyBorder="1" applyAlignment="1">
      <alignment horizontal="left" vertical="center"/>
    </xf>
    <xf numFmtId="4" fontId="150" fillId="0" borderId="30" xfId="0" applyNumberFormat="1" applyFont="1" applyFill="1" applyBorder="1" applyAlignment="1">
      <alignment horizontal="left" vertical="center"/>
    </xf>
    <xf numFmtId="4" fontId="150" fillId="0" borderId="5" xfId="0" applyNumberFormat="1" applyFont="1" applyFill="1" applyBorder="1" applyAlignment="1">
      <alignment horizontal="left" vertical="center"/>
    </xf>
    <xf numFmtId="4" fontId="144" fillId="0" borderId="30" xfId="0" applyNumberFormat="1" applyFont="1" applyFill="1" applyBorder="1" applyAlignment="1">
      <alignment horizontal="left" vertical="center"/>
    </xf>
    <xf numFmtId="4" fontId="144" fillId="0" borderId="5" xfId="0" applyNumberFormat="1" applyFont="1" applyFill="1" applyBorder="1" applyAlignment="1">
      <alignment horizontal="left" vertical="center"/>
    </xf>
    <xf numFmtId="0" fontId="149" fillId="18" borderId="2" xfId="0" applyFont="1" applyFill="1" applyBorder="1" applyAlignment="1">
      <alignment horizontal="center" vertical="center" wrapText="1"/>
    </xf>
    <xf numFmtId="0" fontId="149" fillId="18" borderId="30" xfId="0" applyFont="1" applyFill="1" applyBorder="1" applyAlignment="1">
      <alignment horizontal="center" vertical="center" wrapText="1"/>
    </xf>
    <xf numFmtId="0" fontId="148" fillId="18" borderId="17" xfId="0" applyFont="1" applyFill="1" applyBorder="1" applyAlignment="1">
      <alignment horizontal="left" vertical="center" wrapText="1"/>
    </xf>
    <xf numFmtId="0" fontId="144" fillId="0" borderId="1" xfId="0" applyFont="1" applyBorder="1" applyAlignment="1">
      <alignment horizontal="left" vertical="top" wrapText="1"/>
    </xf>
    <xf numFmtId="0" fontId="144" fillId="17" borderId="1" xfId="0" applyFont="1" applyFill="1" applyBorder="1" applyAlignment="1">
      <alignment horizontal="left" vertical="center" wrapText="1"/>
    </xf>
    <xf numFmtId="0" fontId="144" fillId="17" borderId="2" xfId="0" applyFont="1" applyFill="1" applyBorder="1" applyAlignment="1">
      <alignment horizontal="left" vertical="center" wrapText="1"/>
    </xf>
    <xf numFmtId="0" fontId="148" fillId="18" borderId="22" xfId="0" applyFont="1" applyFill="1" applyBorder="1" applyAlignment="1">
      <alignment horizontal="left" vertical="center" wrapText="1"/>
    </xf>
    <xf numFmtId="0" fontId="144" fillId="0" borderId="9" xfId="0" applyFont="1" applyBorder="1" applyAlignment="1">
      <alignment horizontal="left" vertical="center" wrapText="1"/>
    </xf>
    <xf numFmtId="0" fontId="144" fillId="0" borderId="35" xfId="0" applyFont="1" applyBorder="1" applyAlignment="1">
      <alignment horizontal="left" vertical="center" wrapText="1"/>
    </xf>
    <xf numFmtId="4" fontId="151" fillId="0" borderId="30" xfId="0" applyNumberFormat="1" applyFont="1" applyFill="1" applyBorder="1" applyAlignment="1">
      <alignment horizontal="left" vertical="center" wrapText="1"/>
    </xf>
    <xf numFmtId="4" fontId="151" fillId="0" borderId="5" xfId="0" applyNumberFormat="1" applyFont="1" applyFill="1" applyBorder="1" applyAlignment="1">
      <alignment horizontal="left" vertical="center" wrapText="1"/>
    </xf>
    <xf numFmtId="0" fontId="148" fillId="18" borderId="38" xfId="0" applyFont="1" applyFill="1" applyBorder="1" applyAlignment="1">
      <alignment horizontal="center" vertical="center" wrapText="1"/>
    </xf>
    <xf numFmtId="0" fontId="148" fillId="18" borderId="30" xfId="0" applyFont="1" applyFill="1" applyBorder="1" applyAlignment="1">
      <alignment horizontal="center" vertical="center" wrapText="1"/>
    </xf>
    <xf numFmtId="0" fontId="148" fillId="18" borderId="39" xfId="0" applyFont="1" applyFill="1" applyBorder="1" applyAlignment="1">
      <alignment horizontal="center" vertical="center" wrapText="1"/>
    </xf>
    <xf numFmtId="0" fontId="144" fillId="18" borderId="36" xfId="0" applyFont="1" applyFill="1" applyBorder="1" applyAlignment="1">
      <alignment horizontal="left" vertical="center" wrapText="1"/>
    </xf>
    <xf numFmtId="0" fontId="144" fillId="18" borderId="25" xfId="0" applyFont="1" applyFill="1" applyBorder="1" applyAlignment="1">
      <alignment horizontal="left" vertical="center" wrapText="1"/>
    </xf>
    <xf numFmtId="0" fontId="148" fillId="18" borderId="1" xfId="0" applyFont="1" applyFill="1" applyBorder="1" applyAlignment="1">
      <alignment horizontal="left" vertical="center" wrapText="1"/>
    </xf>
    <xf numFmtId="0" fontId="148" fillId="18" borderId="2" xfId="0" applyFont="1" applyFill="1" applyBorder="1" applyAlignment="1">
      <alignment horizontal="left" vertical="center" wrapText="1"/>
    </xf>
    <xf numFmtId="4" fontId="135" fillId="0" borderId="2" xfId="0" applyNumberFormat="1" applyFont="1" applyFill="1" applyBorder="1" applyAlignment="1">
      <alignment horizontal="left" vertical="center"/>
    </xf>
    <xf numFmtId="4" fontId="135" fillId="0" borderId="30" xfId="0" applyNumberFormat="1" applyFont="1" applyFill="1" applyBorder="1" applyAlignment="1">
      <alignment horizontal="left" vertical="center"/>
    </xf>
    <xf numFmtId="4" fontId="135" fillId="0" borderId="5" xfId="0" applyNumberFormat="1" applyFont="1" applyFill="1" applyBorder="1" applyAlignment="1">
      <alignment horizontal="left" vertical="center"/>
    </xf>
    <xf numFmtId="0" fontId="116" fillId="19" borderId="0" xfId="0" applyFont="1" applyFill="1" applyBorder="1" applyAlignment="1">
      <alignment horizontal="left" wrapText="1"/>
    </xf>
    <xf numFmtId="0" fontId="144" fillId="5" borderId="7" xfId="0" applyFont="1" applyFill="1" applyBorder="1" applyAlignment="1">
      <alignment horizontal="left" vertical="center" wrapText="1"/>
    </xf>
    <xf numFmtId="0" fontId="144" fillId="5" borderId="56" xfId="0" applyFont="1" applyFill="1" applyBorder="1" applyAlignment="1">
      <alignment horizontal="left" vertical="center" wrapText="1"/>
    </xf>
    <xf numFmtId="4" fontId="135" fillId="0" borderId="2" xfId="0" applyNumberFormat="1" applyFont="1" applyFill="1" applyBorder="1" applyAlignment="1">
      <alignment horizontal="center" vertical="center" wrapText="1"/>
    </xf>
    <xf numFmtId="4" fontId="135" fillId="0" borderId="30" xfId="0" applyNumberFormat="1" applyFont="1" applyFill="1" applyBorder="1" applyAlignment="1">
      <alignment horizontal="center" vertical="center" wrapText="1"/>
    </xf>
    <xf numFmtId="4" fontId="135" fillId="0" borderId="5" xfId="0" applyNumberFormat="1" applyFont="1" applyFill="1" applyBorder="1" applyAlignment="1">
      <alignment horizontal="center" vertical="center" wrapText="1"/>
    </xf>
    <xf numFmtId="0" fontId="135" fillId="0" borderId="2" xfId="0" applyFont="1" applyBorder="1" applyAlignment="1">
      <alignment horizontal="left" vertical="top" wrapText="1"/>
    </xf>
    <xf numFmtId="0" fontId="135" fillId="0" borderId="30" xfId="0" applyFont="1" applyBorder="1" applyAlignment="1">
      <alignment horizontal="left" vertical="top" wrapText="1"/>
    </xf>
    <xf numFmtId="0" fontId="135" fillId="0" borderId="5" xfId="0" applyFont="1" applyBorder="1" applyAlignment="1">
      <alignment horizontal="left" vertical="top" wrapText="1"/>
    </xf>
    <xf numFmtId="4" fontId="135" fillId="0" borderId="1" xfId="0" applyNumberFormat="1" applyFont="1" applyFill="1" applyBorder="1" applyAlignment="1">
      <alignment horizontal="left" vertical="center"/>
    </xf>
    <xf numFmtId="4" fontId="135" fillId="0" borderId="1" xfId="0" applyNumberFormat="1" applyFont="1" applyFill="1" applyBorder="1" applyAlignment="1">
      <alignment horizontal="left" vertical="center" wrapText="1"/>
    </xf>
    <xf numFmtId="0" fontId="144" fillId="18" borderId="2" xfId="0" applyFont="1" applyFill="1" applyBorder="1" applyAlignment="1">
      <alignment horizontal="left" vertical="center" wrapText="1"/>
    </xf>
    <xf numFmtId="0" fontId="144" fillId="18" borderId="30" xfId="0" applyFont="1" applyFill="1" applyBorder="1" applyAlignment="1">
      <alignment horizontal="left" vertical="center" wrapText="1"/>
    </xf>
    <xf numFmtId="0" fontId="144" fillId="18" borderId="5" xfId="0" applyFont="1" applyFill="1" applyBorder="1" applyAlignment="1">
      <alignment horizontal="left" vertical="center" wrapText="1"/>
    </xf>
    <xf numFmtId="10" fontId="109" fillId="0" borderId="33" xfId="0" applyNumberFormat="1" applyFont="1" applyBorder="1" applyAlignment="1">
      <alignment horizontal="center" vertical="center"/>
    </xf>
    <xf numFmtId="10" fontId="109" fillId="0" borderId="34" xfId="0" applyNumberFormat="1" applyFont="1" applyBorder="1" applyAlignment="1">
      <alignment horizontal="center" vertical="center"/>
    </xf>
    <xf numFmtId="10" fontId="109" fillId="0" borderId="24" xfId="0" applyNumberFormat="1" applyFont="1" applyBorder="1" applyAlignment="1">
      <alignment horizontal="center" vertical="center"/>
    </xf>
    <xf numFmtId="0" fontId="120" fillId="0" borderId="20" xfId="9" applyFont="1" applyBorder="1" applyAlignment="1">
      <alignment horizontal="center" vertical="center" wrapText="1"/>
    </xf>
    <xf numFmtId="0" fontId="120" fillId="0" borderId="3" xfId="9" applyFont="1" applyBorder="1" applyAlignment="1">
      <alignment horizontal="center" vertical="center" wrapText="1"/>
    </xf>
    <xf numFmtId="0" fontId="120" fillId="0" borderId="4" xfId="9" applyFont="1" applyBorder="1" applyAlignment="1">
      <alignment horizontal="center" vertical="center" wrapText="1"/>
    </xf>
    <xf numFmtId="0" fontId="138" fillId="0" borderId="20" xfId="9" applyFont="1" applyBorder="1" applyAlignment="1">
      <alignment horizontal="center" vertical="center" wrapText="1"/>
    </xf>
    <xf numFmtId="0" fontId="138" fillId="0" borderId="3" xfId="9" applyFont="1" applyBorder="1" applyAlignment="1">
      <alignment horizontal="center" vertical="center" wrapText="1"/>
    </xf>
    <xf numFmtId="0" fontId="138" fillId="0" borderId="4" xfId="9" applyFont="1" applyBorder="1" applyAlignment="1">
      <alignment horizontal="center" vertical="center" wrapText="1"/>
    </xf>
    <xf numFmtId="4" fontId="120" fillId="0" borderId="20" xfId="0" applyNumberFormat="1" applyFont="1" applyFill="1" applyBorder="1" applyAlignment="1">
      <alignment horizontal="center" vertical="center"/>
    </xf>
    <xf numFmtId="4" fontId="120" fillId="0" borderId="3" xfId="0" applyNumberFormat="1" applyFont="1" applyFill="1" applyBorder="1" applyAlignment="1">
      <alignment horizontal="center" vertical="center"/>
    </xf>
    <xf numFmtId="4" fontId="120" fillId="0" borderId="4" xfId="0" applyNumberFormat="1" applyFont="1" applyFill="1" applyBorder="1" applyAlignment="1">
      <alignment horizontal="center" vertical="center"/>
    </xf>
    <xf numFmtId="4" fontId="126" fillId="0" borderId="20" xfId="0" applyNumberFormat="1" applyFont="1" applyFill="1" applyBorder="1" applyAlignment="1">
      <alignment horizontal="center" vertical="center"/>
    </xf>
    <xf numFmtId="4" fontId="126" fillId="0" borderId="3" xfId="0" applyNumberFormat="1" applyFont="1" applyFill="1" applyBorder="1" applyAlignment="1">
      <alignment horizontal="center" vertical="center"/>
    </xf>
    <xf numFmtId="4" fontId="126" fillId="0" borderId="4" xfId="0" applyNumberFormat="1" applyFont="1" applyFill="1" applyBorder="1" applyAlignment="1">
      <alignment horizontal="center" vertical="center"/>
    </xf>
    <xf numFmtId="0" fontId="126" fillId="0" borderId="20" xfId="0" applyFont="1" applyFill="1" applyBorder="1" applyAlignment="1">
      <alignment horizontal="center" vertical="center" wrapText="1"/>
    </xf>
    <xf numFmtId="0" fontId="126" fillId="0" borderId="3" xfId="0" applyFont="1" applyFill="1" applyBorder="1" applyAlignment="1">
      <alignment horizontal="center" vertical="center" wrapText="1"/>
    </xf>
    <xf numFmtId="0" fontId="126" fillId="0" borderId="4" xfId="0" applyFont="1" applyFill="1" applyBorder="1" applyAlignment="1">
      <alignment horizontal="center" vertical="center" wrapText="1"/>
    </xf>
    <xf numFmtId="4" fontId="109" fillId="0" borderId="20" xfId="0" applyNumberFormat="1" applyFont="1" applyBorder="1" applyAlignment="1">
      <alignment horizontal="right" vertical="center"/>
    </xf>
    <xf numFmtId="0" fontId="0" fillId="0" borderId="4" xfId="0" applyBorder="1" applyAlignment="1">
      <alignment horizontal="right" vertical="center"/>
    </xf>
    <xf numFmtId="0" fontId="126" fillId="0" borderId="2" xfId="9" applyFont="1" applyBorder="1" applyAlignment="1">
      <alignment horizontal="left" vertical="center" wrapText="1"/>
    </xf>
    <xf numFmtId="0" fontId="0" fillId="0" borderId="2" xfId="0" applyBorder="1" applyAlignment="1">
      <alignment horizontal="left" vertical="center" wrapText="1"/>
    </xf>
    <xf numFmtId="0" fontId="126" fillId="0" borderId="3" xfId="0" applyFont="1" applyBorder="1" applyAlignment="1">
      <alignment horizontal="center" vertical="center"/>
    </xf>
    <xf numFmtId="0" fontId="0" fillId="0" borderId="4" xfId="0" applyBorder="1" applyAlignment="1">
      <alignment horizontal="center" vertical="center"/>
    </xf>
    <xf numFmtId="0" fontId="126" fillId="0" borderId="20"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xf numFmtId="0" fontId="0" fillId="0" borderId="4" xfId="0" applyBorder="1" applyAlignment="1"/>
    <xf numFmtId="4" fontId="109" fillId="0" borderId="20" xfId="0" applyNumberFormat="1" applyFont="1" applyFill="1" applyBorder="1" applyAlignment="1">
      <alignment horizontal="right" vertical="center"/>
    </xf>
    <xf numFmtId="0" fontId="0" fillId="0" borderId="3" xfId="0" applyBorder="1" applyAlignment="1">
      <alignment horizontal="right" vertical="center"/>
    </xf>
    <xf numFmtId="4" fontId="62" fillId="0" borderId="20" xfId="0" applyNumberFormat="1" applyFont="1" applyFill="1"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xf>
    <xf numFmtId="0" fontId="109" fillId="0" borderId="20" xfId="0" applyFont="1" applyFill="1" applyBorder="1" applyAlignment="1">
      <alignment horizontal="left" vertical="center" wrapText="1"/>
    </xf>
    <xf numFmtId="0" fontId="109" fillId="0" borderId="4" xfId="0" applyFont="1" applyFill="1" applyBorder="1" applyAlignment="1">
      <alignment horizontal="left" vertical="center" wrapText="1"/>
    </xf>
    <xf numFmtId="4" fontId="61" fillId="0" borderId="20" xfId="0" applyNumberFormat="1" applyFont="1" applyFill="1" applyBorder="1" applyAlignment="1">
      <alignment horizontal="center" vertical="center"/>
    </xf>
    <xf numFmtId="0" fontId="126" fillId="0" borderId="3" xfId="0" applyFont="1" applyFill="1" applyBorder="1" applyAlignment="1">
      <alignment horizontal="left" vertical="center" wrapText="1"/>
    </xf>
    <xf numFmtId="0" fontId="109" fillId="0" borderId="3" xfId="0" applyFont="1" applyFill="1" applyBorder="1" applyAlignment="1">
      <alignment horizontal="left" vertical="center" wrapText="1"/>
    </xf>
    <xf numFmtId="0" fontId="42" fillId="2" borderId="37" xfId="0" applyFont="1" applyFill="1" applyBorder="1" applyAlignment="1">
      <alignment horizontal="left" vertical="center" wrapText="1"/>
    </xf>
    <xf numFmtId="0" fontId="42" fillId="2" borderId="16" xfId="0" applyFont="1" applyFill="1" applyBorder="1" applyAlignment="1">
      <alignment horizontal="left" vertical="center" wrapText="1"/>
    </xf>
    <xf numFmtId="4" fontId="62" fillId="0" borderId="20" xfId="0" applyNumberFormat="1" applyFont="1" applyFill="1" applyBorder="1" applyAlignment="1">
      <alignment horizontal="center" vertical="center" wrapText="1"/>
    </xf>
    <xf numFmtId="4" fontId="62" fillId="0" borderId="3" xfId="0" applyNumberFormat="1" applyFont="1" applyFill="1" applyBorder="1" applyAlignment="1">
      <alignment horizontal="center" vertical="center" wrapText="1"/>
    </xf>
    <xf numFmtId="4" fontId="62" fillId="0" borderId="4" xfId="0" applyNumberFormat="1" applyFont="1" applyFill="1" applyBorder="1" applyAlignment="1">
      <alignment horizontal="center" vertical="center" wrapText="1"/>
    </xf>
    <xf numFmtId="4" fontId="109" fillId="0" borderId="20" xfId="0" applyNumberFormat="1" applyFont="1" applyFill="1" applyBorder="1" applyAlignment="1">
      <alignment horizontal="right" vertical="center" wrapText="1"/>
    </xf>
    <xf numFmtId="4" fontId="109" fillId="0" borderId="3" xfId="0" applyNumberFormat="1" applyFont="1" applyFill="1" applyBorder="1" applyAlignment="1">
      <alignment horizontal="right" vertical="center" wrapText="1"/>
    </xf>
    <xf numFmtId="4" fontId="109" fillId="0" borderId="4" xfId="0" applyNumberFormat="1" applyFont="1" applyFill="1" applyBorder="1" applyAlignment="1">
      <alignment horizontal="right" vertical="center" wrapText="1"/>
    </xf>
    <xf numFmtId="0" fontId="59" fillId="0" borderId="20" xfId="0" applyFont="1" applyFill="1" applyBorder="1" applyAlignment="1">
      <alignment vertical="center" wrapText="1"/>
    </xf>
    <xf numFmtId="0" fontId="0" fillId="0" borderId="4" xfId="0" applyBorder="1" applyAlignment="1">
      <alignment vertical="center" wrapText="1"/>
    </xf>
    <xf numFmtId="0" fontId="120" fillId="0" borderId="20" xfId="8" applyFont="1" applyBorder="1" applyAlignment="1">
      <alignment horizontal="left" vertical="center" wrapText="1"/>
    </xf>
    <xf numFmtId="0" fontId="109" fillId="0" borderId="20" xfId="0" applyFont="1" applyFill="1" applyBorder="1" applyAlignment="1">
      <alignment horizontal="left" vertical="center"/>
    </xf>
    <xf numFmtId="0" fontId="0" fillId="0" borderId="4" xfId="0" applyBorder="1" applyAlignment="1">
      <alignment horizontal="left" vertical="center"/>
    </xf>
    <xf numFmtId="0" fontId="0" fillId="0" borderId="3" xfId="0" applyBorder="1" applyAlignment="1">
      <alignment vertical="center" wrapText="1"/>
    </xf>
    <xf numFmtId="0" fontId="120" fillId="0" borderId="3" xfId="8" applyFont="1" applyBorder="1" applyAlignment="1">
      <alignment horizontal="left" vertical="center" wrapText="1"/>
    </xf>
    <xf numFmtId="0" fontId="109" fillId="0" borderId="3" xfId="0" applyFont="1" applyFill="1" applyBorder="1" applyAlignment="1">
      <alignment horizontal="left" vertical="center"/>
    </xf>
    <xf numFmtId="0" fontId="0" fillId="0" borderId="3" xfId="0" applyBorder="1" applyAlignment="1">
      <alignment horizontal="left" vertical="center"/>
    </xf>
    <xf numFmtId="4" fontId="120" fillId="0" borderId="20" xfId="0" applyNumberFormat="1" applyFont="1" applyFill="1" applyBorder="1" applyAlignment="1">
      <alignment horizontal="right" vertical="center"/>
    </xf>
    <xf numFmtId="4" fontId="120" fillId="0" borderId="3" xfId="0" applyNumberFormat="1" applyFont="1" applyFill="1" applyBorder="1" applyAlignment="1">
      <alignment horizontal="right" vertical="center"/>
    </xf>
    <xf numFmtId="0" fontId="109" fillId="2" borderId="40" xfId="0" applyFont="1" applyFill="1" applyBorder="1" applyAlignment="1">
      <alignment horizontal="left" vertical="center" wrapText="1"/>
    </xf>
    <xf numFmtId="0" fontId="109" fillId="2" borderId="16" xfId="0" applyFont="1" applyFill="1" applyBorder="1" applyAlignment="1">
      <alignment horizontal="left" vertical="center" wrapText="1"/>
    </xf>
    <xf numFmtId="0" fontId="106" fillId="2" borderId="37" xfId="0" applyFont="1" applyFill="1" applyBorder="1" applyAlignment="1">
      <alignment horizontal="left" vertical="center" wrapText="1"/>
    </xf>
    <xf numFmtId="0" fontId="106" fillId="2" borderId="16" xfId="0" applyFont="1" applyFill="1" applyBorder="1" applyAlignment="1">
      <alignment horizontal="left" vertical="center" wrapText="1"/>
    </xf>
    <xf numFmtId="0" fontId="109" fillId="2" borderId="20" xfId="0" applyFont="1" applyFill="1" applyBorder="1" applyAlignment="1">
      <alignment horizontal="left" vertical="center" wrapText="1"/>
    </xf>
    <xf numFmtId="0" fontId="93" fillId="2" borderId="37" xfId="0" applyFont="1" applyFill="1" applyBorder="1" applyAlignment="1">
      <alignment horizontal="left" vertical="center" wrapText="1"/>
    </xf>
    <xf numFmtId="0" fontId="0" fillId="0" borderId="16" xfId="0" applyBorder="1" applyAlignment="1">
      <alignment horizontal="left" vertical="center" wrapText="1"/>
    </xf>
    <xf numFmtId="0" fontId="0" fillId="0" borderId="20" xfId="0" applyBorder="1" applyAlignment="1">
      <alignment horizontal="left" vertical="center" wrapText="1"/>
    </xf>
    <xf numFmtId="4" fontId="109" fillId="0" borderId="4" xfId="0" applyNumberFormat="1" applyFont="1" applyFill="1" applyBorder="1" applyAlignment="1">
      <alignment horizontal="right" vertical="center"/>
    </xf>
    <xf numFmtId="0" fontId="109" fillId="0" borderId="37" xfId="0" applyFont="1" applyFill="1" applyBorder="1" applyAlignment="1">
      <alignment horizontal="left" vertical="center" wrapText="1"/>
    </xf>
    <xf numFmtId="0" fontId="109" fillId="0" borderId="16" xfId="0" applyFont="1" applyFill="1" applyBorder="1" applyAlignment="1">
      <alignment horizontal="left" vertical="center" wrapText="1"/>
    </xf>
    <xf numFmtId="164" fontId="60" fillId="2" borderId="20"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26" fillId="0" borderId="1" xfId="0" applyFont="1" applyFill="1" applyBorder="1" applyAlignment="1">
      <alignment horizontal="left" vertical="center" wrapText="1"/>
    </xf>
    <xf numFmtId="0" fontId="126" fillId="0" borderId="4" xfId="0" applyFont="1" applyFill="1" applyBorder="1" applyAlignment="1">
      <alignment horizontal="left" vertical="center" wrapText="1"/>
    </xf>
    <xf numFmtId="0" fontId="126" fillId="0" borderId="4" xfId="0" applyFont="1" applyBorder="1" applyAlignment="1">
      <alignment horizontal="center" vertical="center"/>
    </xf>
    <xf numFmtId="4" fontId="60" fillId="0" borderId="20" xfId="0" applyNumberFormat="1" applyFont="1" applyFill="1" applyBorder="1" applyAlignment="1">
      <alignment horizontal="center" vertical="center"/>
    </xf>
    <xf numFmtId="0" fontId="14" fillId="2" borderId="20" xfId="0" applyFont="1" applyFill="1" applyBorder="1" applyAlignment="1">
      <alignment horizontal="left" vertical="center" wrapText="1"/>
    </xf>
    <xf numFmtId="0" fontId="104" fillId="2" borderId="3" xfId="0" applyFont="1" applyFill="1" applyBorder="1" applyAlignment="1">
      <alignment horizontal="left" vertical="center" wrapText="1"/>
    </xf>
    <xf numFmtId="0" fontId="50" fillId="2" borderId="37" xfId="0" applyFont="1" applyFill="1" applyBorder="1" applyAlignment="1">
      <alignment horizontal="left" vertical="center" wrapText="1"/>
    </xf>
    <xf numFmtId="0" fontId="50" fillId="2" borderId="40" xfId="0" applyFont="1" applyFill="1" applyBorder="1" applyAlignment="1">
      <alignment horizontal="left" vertical="center" wrapText="1"/>
    </xf>
    <xf numFmtId="4" fontId="0" fillId="0" borderId="20" xfId="0" applyNumberFormat="1" applyBorder="1" applyAlignment="1">
      <alignment horizontal="right" vertical="center"/>
    </xf>
    <xf numFmtId="4" fontId="0" fillId="0" borderId="3" xfId="0" applyNumberFormat="1" applyBorder="1" applyAlignment="1">
      <alignment horizontal="right" vertical="center"/>
    </xf>
    <xf numFmtId="4" fontId="0" fillId="0" borderId="4" xfId="0" applyNumberFormat="1" applyBorder="1" applyAlignment="1">
      <alignment horizontal="right" vertical="center"/>
    </xf>
    <xf numFmtId="4" fontId="0" fillId="0" borderId="20" xfId="0" applyNumberFormat="1" applyBorder="1" applyAlignment="1">
      <alignment horizontal="center" vertical="center"/>
    </xf>
    <xf numFmtId="4" fontId="0" fillId="0" borderId="3" xfId="0" applyNumberFormat="1" applyBorder="1" applyAlignment="1">
      <alignment horizontal="center" vertical="center"/>
    </xf>
    <xf numFmtId="4" fontId="0" fillId="0" borderId="4" xfId="0" applyNumberFormat="1" applyBorder="1" applyAlignment="1">
      <alignment horizontal="center" vertical="center"/>
    </xf>
    <xf numFmtId="0" fontId="0" fillId="0" borderId="20" xfId="0" applyBorder="1" applyAlignment="1">
      <alignment horizontal="center" vertical="center" wrapText="1"/>
    </xf>
    <xf numFmtId="0" fontId="126" fillId="0" borderId="50" xfId="0" applyFont="1" applyBorder="1" applyAlignment="1">
      <alignment horizontal="left" vertical="center" wrapText="1"/>
    </xf>
    <xf numFmtId="0" fontId="126" fillId="0" borderId="15" xfId="0" applyFont="1" applyBorder="1" applyAlignment="1">
      <alignment horizontal="left" vertical="center" wrapText="1"/>
    </xf>
    <xf numFmtId="4" fontId="36" fillId="2" borderId="33" xfId="0" applyNumberFormat="1" applyFont="1" applyFill="1" applyBorder="1" applyAlignment="1">
      <alignment horizontal="right" vertical="center"/>
    </xf>
    <xf numFmtId="4" fontId="36" fillId="0" borderId="34" xfId="0" applyNumberFormat="1" applyFont="1" applyBorder="1" applyAlignment="1">
      <alignment horizontal="right" vertical="center"/>
    </xf>
    <xf numFmtId="4" fontId="36" fillId="0" borderId="24" xfId="0" applyNumberFormat="1" applyFont="1" applyBorder="1" applyAlignment="1">
      <alignment horizontal="right" vertical="center"/>
    </xf>
    <xf numFmtId="0" fontId="126" fillId="0" borderId="37" xfId="0" applyFont="1" applyFill="1" applyBorder="1" applyAlignment="1">
      <alignment horizontal="left" vertical="top" wrapText="1"/>
    </xf>
    <xf numFmtId="0" fontId="0" fillId="0" borderId="40" xfId="0" applyBorder="1" applyAlignment="1">
      <alignment horizontal="left" vertical="top" wrapText="1"/>
    </xf>
    <xf numFmtId="0" fontId="0" fillId="0" borderId="16" xfId="0" applyBorder="1" applyAlignment="1">
      <alignment horizontal="left" vertical="top" wrapText="1"/>
    </xf>
    <xf numFmtId="0" fontId="109" fillId="0" borderId="20" xfId="0" applyFont="1" applyFill="1" applyBorder="1" applyAlignment="1">
      <alignment horizontal="center" vertical="center" wrapText="1"/>
    </xf>
    <xf numFmtId="0" fontId="109" fillId="0" borderId="3"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66" fillId="0" borderId="20" xfId="8" applyFont="1" applyBorder="1" applyAlignment="1">
      <alignment horizontal="left" vertical="center" wrapText="1"/>
    </xf>
    <xf numFmtId="0" fontId="109" fillId="0" borderId="3" xfId="8" applyFont="1" applyBorder="1" applyAlignment="1">
      <alignment horizontal="left" vertical="center" wrapText="1"/>
    </xf>
    <xf numFmtId="4" fontId="109" fillId="0" borderId="3" xfId="0" applyNumberFormat="1" applyFont="1" applyFill="1" applyBorder="1" applyAlignment="1">
      <alignment horizontal="right" vertical="center"/>
    </xf>
    <xf numFmtId="0" fontId="109" fillId="0" borderId="4" xfId="0" applyFont="1" applyFill="1" applyBorder="1" applyAlignment="1">
      <alignment horizontal="center" vertical="center" wrapText="1"/>
    </xf>
    <xf numFmtId="0" fontId="126" fillId="0" borderId="20" xfId="0" applyFont="1" applyBorder="1" applyAlignment="1">
      <alignment horizontal="left" vertical="center" wrapText="1"/>
    </xf>
    <xf numFmtId="0" fontId="0" fillId="0" borderId="3" xfId="0" applyBorder="1"/>
    <xf numFmtId="0" fontId="0" fillId="0" borderId="4" xfId="0" applyBorder="1"/>
    <xf numFmtId="0" fontId="91" fillId="0" borderId="20" xfId="0" applyFont="1" applyFill="1" applyBorder="1" applyAlignment="1">
      <alignment horizontal="left" vertical="center" wrapText="1"/>
    </xf>
    <xf numFmtId="0" fontId="91" fillId="0" borderId="3" xfId="0" applyFont="1" applyFill="1" applyBorder="1" applyAlignment="1">
      <alignment horizontal="left" vertical="center" wrapText="1"/>
    </xf>
    <xf numFmtId="0" fontId="59" fillId="0" borderId="20" xfId="0" applyFont="1" applyFill="1" applyBorder="1" applyAlignment="1">
      <alignment horizontal="left" vertical="center" wrapText="1"/>
    </xf>
    <xf numFmtId="0" fontId="59" fillId="0" borderId="3" xfId="0" applyFont="1" applyFill="1" applyBorder="1" applyAlignment="1">
      <alignment horizontal="left" vertical="center" wrapText="1"/>
    </xf>
    <xf numFmtId="0" fontId="109" fillId="2" borderId="37" xfId="0" applyFont="1" applyFill="1" applyBorder="1" applyAlignment="1">
      <alignment horizontal="left" vertical="center" wrapText="1"/>
    </xf>
    <xf numFmtId="0" fontId="109" fillId="0" borderId="20" xfId="0" applyFont="1" applyFill="1" applyBorder="1" applyAlignment="1">
      <alignment vertical="center" wrapText="1"/>
    </xf>
    <xf numFmtId="0" fontId="109" fillId="0" borderId="20" xfId="8" applyFont="1" applyBorder="1" applyAlignment="1">
      <alignment horizontal="left" vertical="center" wrapText="1"/>
    </xf>
    <xf numFmtId="0" fontId="109" fillId="0" borderId="20" xfId="0" applyFont="1" applyBorder="1" applyAlignment="1">
      <alignment horizontal="left" vertical="center"/>
    </xf>
    <xf numFmtId="0" fontId="109" fillId="0" borderId="3" xfId="0" applyFont="1" applyBorder="1" applyAlignment="1">
      <alignment horizontal="left" vertical="center"/>
    </xf>
    <xf numFmtId="0" fontId="20" fillId="0" borderId="20" xfId="8" applyFont="1" applyBorder="1" applyAlignment="1">
      <alignment horizontal="left" vertical="center" wrapText="1"/>
    </xf>
    <xf numFmtId="0" fontId="20" fillId="0" borderId="20" xfId="0" applyFont="1" applyBorder="1" applyAlignment="1">
      <alignment horizontal="left" vertical="center"/>
    </xf>
    <xf numFmtId="0" fontId="109" fillId="0" borderId="20" xfId="8" applyFont="1" applyBorder="1" applyAlignment="1">
      <alignment vertical="center" wrapText="1"/>
    </xf>
    <xf numFmtId="4" fontId="62" fillId="0" borderId="3" xfId="0" applyNumberFormat="1" applyFont="1" applyFill="1" applyBorder="1" applyAlignment="1">
      <alignment horizontal="center" vertical="center"/>
    </xf>
    <xf numFmtId="4" fontId="126" fillId="0" borderId="20" xfId="0" applyNumberFormat="1" applyFont="1" applyBorder="1" applyAlignment="1">
      <alignment horizontal="center" vertical="center" wrapText="1"/>
    </xf>
    <xf numFmtId="4" fontId="120" fillId="0" borderId="20" xfId="0" applyNumberFormat="1" applyFont="1" applyBorder="1" applyAlignment="1">
      <alignment horizontal="right" vertical="center"/>
    </xf>
    <xf numFmtId="4" fontId="120" fillId="0" borderId="3" xfId="0" applyNumberFormat="1" applyFont="1" applyBorder="1" applyAlignment="1">
      <alignment horizontal="right" vertical="center"/>
    </xf>
    <xf numFmtId="4" fontId="120" fillId="0" borderId="4" xfId="0" applyNumberFormat="1" applyFont="1" applyBorder="1" applyAlignment="1">
      <alignment horizontal="right" vertical="center"/>
    </xf>
    <xf numFmtId="4" fontId="62" fillId="0" borderId="20" xfId="0" applyNumberFormat="1" applyFont="1" applyBorder="1" applyAlignment="1">
      <alignment horizontal="center" vertical="center"/>
    </xf>
    <xf numFmtId="0" fontId="109" fillId="0" borderId="20" xfId="0" applyFont="1" applyBorder="1" applyAlignment="1">
      <alignment horizontal="left" vertical="center" wrapText="1"/>
    </xf>
    <xf numFmtId="0" fontId="66" fillId="0" borderId="20" xfId="0" applyFont="1" applyFill="1" applyBorder="1" applyAlignment="1">
      <alignment horizontal="left" vertical="center" wrapText="1"/>
    </xf>
    <xf numFmtId="0" fontId="109" fillId="0" borderId="4" xfId="8" applyFont="1" applyBorder="1" applyAlignment="1">
      <alignment horizontal="left" vertical="center" wrapText="1"/>
    </xf>
    <xf numFmtId="0" fontId="109" fillId="0" borderId="4" xfId="0" applyFont="1" applyFill="1" applyBorder="1" applyAlignment="1">
      <alignment horizontal="left" vertical="center"/>
    </xf>
    <xf numFmtId="0" fontId="59" fillId="0" borderId="4" xfId="0" applyFont="1" applyFill="1" applyBorder="1" applyAlignment="1">
      <alignment horizontal="left" vertical="center" wrapText="1"/>
    </xf>
    <xf numFmtId="0" fontId="120" fillId="0" borderId="20" xfId="0" applyFont="1" applyBorder="1" applyAlignment="1">
      <alignment horizontal="left" vertical="center" wrapText="1"/>
    </xf>
    <xf numFmtId="0" fontId="120" fillId="0" borderId="4" xfId="0" applyFont="1" applyBorder="1" applyAlignment="1">
      <alignment horizontal="left" vertical="center" wrapText="1"/>
    </xf>
    <xf numFmtId="0" fontId="109" fillId="0" borderId="4" xfId="0" applyFont="1" applyBorder="1" applyAlignment="1">
      <alignment horizontal="left" vertical="center"/>
    </xf>
    <xf numFmtId="0" fontId="109" fillId="0" borderId="3" xfId="0" applyFont="1" applyFill="1" applyBorder="1" applyAlignment="1">
      <alignment vertical="center" wrapText="1"/>
    </xf>
    <xf numFmtId="0" fontId="120" fillId="0" borderId="4" xfId="8" applyFont="1" applyBorder="1" applyAlignment="1">
      <alignment horizontal="left" vertical="center" wrapText="1"/>
    </xf>
    <xf numFmtId="0" fontId="31" fillId="0" borderId="20" xfId="0" applyFont="1" applyFill="1" applyBorder="1" applyAlignment="1">
      <alignment vertical="center" wrapText="1"/>
    </xf>
    <xf numFmtId="0" fontId="102" fillId="0" borderId="20" xfId="0" applyFont="1" applyFill="1" applyBorder="1" applyAlignment="1">
      <alignment vertical="center" wrapText="1"/>
    </xf>
    <xf numFmtId="0" fontId="35" fillId="0" borderId="20" xfId="0" applyFont="1" applyFill="1" applyBorder="1" applyAlignment="1">
      <alignment horizontal="left" vertical="center" wrapText="1"/>
    </xf>
    <xf numFmtId="0" fontId="126" fillId="0" borderId="20" xfId="8" applyFont="1" applyFill="1" applyBorder="1" applyAlignment="1">
      <alignment horizontal="left" vertical="center" wrapText="1"/>
    </xf>
    <xf numFmtId="0" fontId="126" fillId="0" borderId="3" xfId="0" applyFont="1" applyBorder="1" applyAlignment="1">
      <alignment horizontal="left" vertical="center" wrapText="1"/>
    </xf>
    <xf numFmtId="0" fontId="126" fillId="0" borderId="4" xfId="0" applyFont="1" applyBorder="1" applyAlignment="1">
      <alignment horizontal="left" vertical="center" wrapText="1"/>
    </xf>
    <xf numFmtId="0" fontId="138" fillId="0" borderId="20" xfId="9" applyFont="1" applyBorder="1" applyAlignment="1">
      <alignment horizontal="left" vertical="center" wrapText="1"/>
    </xf>
    <xf numFmtId="0" fontId="103" fillId="0" borderId="20" xfId="0" applyFont="1" applyFill="1" applyBorder="1" applyAlignment="1">
      <alignment horizontal="center" vertical="center" wrapText="1"/>
    </xf>
    <xf numFmtId="0" fontId="103" fillId="0" borderId="20" xfId="0" applyFont="1" applyFill="1" applyBorder="1" applyAlignment="1">
      <alignment horizontal="left" vertical="center" wrapText="1"/>
    </xf>
    <xf numFmtId="0" fontId="109" fillId="0" borderId="1" xfId="0" applyFont="1" applyBorder="1" applyAlignment="1">
      <alignment horizontal="left" vertical="center" wrapText="1"/>
    </xf>
    <xf numFmtId="0" fontId="120" fillId="0" borderId="20" xfId="9" applyFont="1" applyBorder="1" applyAlignment="1">
      <alignment horizontal="left" vertical="center" wrapText="1"/>
    </xf>
    <xf numFmtId="0" fontId="120" fillId="0" borderId="3" xfId="9" applyFont="1" applyBorder="1" applyAlignment="1">
      <alignment horizontal="left" vertical="center" wrapText="1"/>
    </xf>
    <xf numFmtId="0" fontId="109" fillId="0" borderId="1" xfId="0" applyFont="1" applyFill="1" applyBorder="1" applyAlignment="1">
      <alignment horizontal="left" vertical="center" wrapText="1"/>
    </xf>
    <xf numFmtId="0" fontId="78" fillId="0" borderId="1" xfId="0" applyFont="1" applyFill="1" applyBorder="1" applyAlignment="1">
      <alignment horizontal="left" vertical="center" wrapText="1"/>
    </xf>
    <xf numFmtId="0" fontId="102" fillId="0" borderId="20" xfId="0" applyFont="1" applyFill="1" applyBorder="1" applyAlignment="1">
      <alignment horizontal="center" vertical="center" wrapText="1"/>
    </xf>
    <xf numFmtId="4" fontId="126" fillId="0" borderId="20" xfId="0" applyNumberFormat="1" applyFont="1" applyFill="1" applyBorder="1" applyAlignment="1">
      <alignment horizontal="right" vertical="center"/>
    </xf>
    <xf numFmtId="0" fontId="126" fillId="0" borderId="3" xfId="0" applyFont="1" applyBorder="1" applyAlignment="1">
      <alignment horizontal="right" vertical="center"/>
    </xf>
    <xf numFmtId="0" fontId="126" fillId="0" borderId="4" xfId="0" applyFont="1" applyBorder="1" applyAlignment="1">
      <alignment horizontal="right" vertical="center"/>
    </xf>
    <xf numFmtId="0" fontId="130" fillId="0" borderId="27" xfId="0" applyFont="1" applyFill="1" applyBorder="1" applyAlignment="1">
      <alignment horizontal="left" vertical="center" wrapText="1"/>
    </xf>
    <xf numFmtId="0" fontId="0" fillId="0" borderId="20" xfId="0" applyBorder="1" applyAlignment="1">
      <alignment vertical="center" wrapText="1"/>
    </xf>
    <xf numFmtId="0" fontId="0" fillId="2" borderId="20"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82" fillId="0" borderId="3" xfId="9"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104" fillId="0" borderId="3" xfId="0" applyFont="1" applyFill="1" applyBorder="1" applyAlignment="1">
      <alignment horizontal="left" vertical="center" wrapText="1"/>
    </xf>
    <xf numFmtId="0" fontId="138" fillId="0" borderId="3" xfId="9" applyFont="1" applyBorder="1" applyAlignment="1">
      <alignment horizontal="left" vertical="center" wrapText="1"/>
    </xf>
    <xf numFmtId="0" fontId="109" fillId="0" borderId="1" xfId="0" applyFont="1" applyBorder="1" applyAlignment="1">
      <alignment horizontal="left" vertical="center"/>
    </xf>
    <xf numFmtId="164" fontId="89" fillId="2" borderId="20" xfId="0" applyNumberFormat="1" applyFont="1" applyFill="1" applyBorder="1" applyAlignment="1">
      <alignment vertical="center" wrapText="1"/>
    </xf>
    <xf numFmtId="164" fontId="89" fillId="2" borderId="3" xfId="0" applyNumberFormat="1" applyFont="1" applyFill="1" applyBorder="1" applyAlignment="1">
      <alignment vertical="center" wrapText="1"/>
    </xf>
    <xf numFmtId="164" fontId="89" fillId="2" borderId="4" xfId="0" applyNumberFormat="1" applyFont="1" applyFill="1" applyBorder="1" applyAlignment="1">
      <alignment vertical="center" wrapText="1"/>
    </xf>
    <xf numFmtId="0" fontId="102" fillId="0" borderId="20" xfId="0" applyFont="1" applyFill="1" applyBorder="1" applyAlignment="1">
      <alignment horizontal="left" vertical="center" wrapText="1"/>
    </xf>
    <xf numFmtId="0" fontId="102" fillId="0" borderId="3" xfId="0" applyFont="1" applyFill="1" applyBorder="1" applyAlignment="1">
      <alignment horizontal="left" vertical="center" wrapText="1"/>
    </xf>
    <xf numFmtId="0" fontId="102" fillId="0" borderId="4" xfId="0" applyFont="1" applyFill="1" applyBorder="1" applyAlignment="1">
      <alignment horizontal="left" vertical="center" wrapText="1"/>
    </xf>
    <xf numFmtId="0" fontId="31" fillId="0" borderId="20" xfId="0" applyFont="1" applyFill="1" applyBorder="1" applyAlignment="1">
      <alignment horizontal="left" vertical="center" wrapText="1"/>
    </xf>
    <xf numFmtId="0" fontId="59" fillId="0" borderId="20" xfId="0" applyFont="1" applyFill="1" applyBorder="1" applyAlignment="1">
      <alignment horizontal="center" vertical="center" wrapText="1"/>
    </xf>
    <xf numFmtId="0" fontId="59" fillId="0" borderId="3" xfId="0" applyFont="1" applyFill="1" applyBorder="1" applyAlignment="1">
      <alignment horizontal="center" vertical="center" wrapText="1"/>
    </xf>
    <xf numFmtId="0" fontId="59" fillId="0" borderId="4" xfId="0" applyFont="1" applyFill="1" applyBorder="1" applyAlignment="1">
      <alignment horizontal="center" vertical="center" wrapText="1"/>
    </xf>
    <xf numFmtId="0" fontId="109" fillId="0" borderId="21" xfId="0" applyFont="1" applyFill="1" applyBorder="1" applyAlignment="1">
      <alignment horizontal="center" vertical="center" wrapText="1"/>
    </xf>
    <xf numFmtId="0" fontId="109" fillId="0" borderId="21" xfId="0" applyFont="1" applyFill="1" applyBorder="1" applyAlignment="1">
      <alignment horizontal="left" vertical="center" wrapText="1"/>
    </xf>
    <xf numFmtId="0" fontId="41" fillId="0" borderId="21" xfId="0" applyFont="1" applyFill="1" applyBorder="1" applyAlignment="1">
      <alignment horizontal="left" vertical="center" wrapText="1"/>
    </xf>
    <xf numFmtId="4" fontId="127" fillId="2" borderId="50" xfId="0" applyNumberFormat="1" applyFont="1" applyFill="1" applyBorder="1" applyAlignment="1">
      <alignment horizontal="right" vertical="center"/>
    </xf>
    <xf numFmtId="4" fontId="36" fillId="0" borderId="15" xfId="0" applyNumberFormat="1" applyFont="1" applyBorder="1" applyAlignment="1">
      <alignment horizontal="right" vertical="center"/>
    </xf>
    <xf numFmtId="0" fontId="126" fillId="0" borderId="31" xfId="0" applyFont="1" applyBorder="1" applyAlignment="1">
      <alignment horizontal="left" vertical="center" wrapText="1"/>
    </xf>
    <xf numFmtId="0" fontId="126" fillId="0" borderId="12" xfId="0" applyFont="1" applyBorder="1" applyAlignment="1">
      <alignment horizontal="left" vertical="center" wrapText="1"/>
    </xf>
    <xf numFmtId="0" fontId="116" fillId="2" borderId="27" xfId="0" applyFont="1" applyFill="1" applyBorder="1" applyAlignment="1">
      <alignment horizontal="left" vertical="center" wrapText="1"/>
    </xf>
    <xf numFmtId="0" fontId="116" fillId="2" borderId="46" xfId="0" applyFont="1" applyFill="1" applyBorder="1" applyAlignment="1">
      <alignment horizontal="left" vertical="center" wrapText="1"/>
    </xf>
    <xf numFmtId="0" fontId="126" fillId="2" borderId="37" xfId="0" applyFont="1" applyFill="1" applyBorder="1" applyAlignment="1">
      <alignment horizontal="left" vertical="center" wrapText="1"/>
    </xf>
    <xf numFmtId="0" fontId="126" fillId="0" borderId="16" xfId="0" applyFont="1" applyBorder="1" applyAlignment="1">
      <alignment horizontal="left" vertical="center" wrapText="1"/>
    </xf>
    <xf numFmtId="0" fontId="61" fillId="0" borderId="20" xfId="0" applyFont="1" applyFill="1" applyBorder="1" applyAlignment="1">
      <alignment horizontal="left" vertical="center" wrapText="1"/>
    </xf>
    <xf numFmtId="0" fontId="101" fillId="0" borderId="20" xfId="8" applyFont="1" applyBorder="1" applyAlignment="1">
      <alignment horizontal="left" vertical="center" wrapText="1"/>
    </xf>
    <xf numFmtId="0" fontId="116" fillId="17" borderId="53" xfId="0" applyFont="1" applyFill="1" applyBorder="1" applyAlignment="1">
      <alignment horizontal="left" vertical="center" wrapText="1"/>
    </xf>
    <xf numFmtId="0" fontId="0" fillId="0" borderId="57" xfId="0" applyBorder="1" applyAlignment="1">
      <alignment horizontal="left" vertical="center"/>
    </xf>
    <xf numFmtId="0" fontId="0" fillId="0" borderId="55" xfId="0" applyBorder="1" applyAlignment="1">
      <alignment horizontal="left" vertical="center"/>
    </xf>
    <xf numFmtId="4" fontId="63" fillId="0" borderId="21" xfId="0" applyNumberFormat="1" applyFont="1" applyFill="1" applyBorder="1" applyAlignment="1">
      <alignment horizontal="center" vertical="center"/>
    </xf>
    <xf numFmtId="4" fontId="63" fillId="0" borderId="20" xfId="0" applyNumberFormat="1" applyFont="1" applyBorder="1" applyAlignment="1">
      <alignment horizontal="center" vertical="center"/>
    </xf>
    <xf numFmtId="0" fontId="118" fillId="17" borderId="20" xfId="0" applyFont="1" applyFill="1" applyBorder="1" applyAlignment="1">
      <alignment horizontal="center" vertical="center" textRotation="90" wrapText="1"/>
    </xf>
    <xf numFmtId="0" fontId="118" fillId="17" borderId="4" xfId="0" applyFont="1" applyFill="1" applyBorder="1" applyAlignment="1">
      <alignment horizontal="center" vertical="center" textRotation="90" wrapText="1"/>
    </xf>
    <xf numFmtId="0" fontId="143" fillId="17" borderId="1" xfId="0" applyFont="1" applyFill="1" applyBorder="1" applyAlignment="1">
      <alignment vertical="center" wrapText="1"/>
    </xf>
    <xf numFmtId="0" fontId="143" fillId="17" borderId="20" xfId="0" applyFont="1" applyFill="1" applyBorder="1" applyAlignment="1">
      <alignment vertical="center" wrapText="1"/>
    </xf>
    <xf numFmtId="0" fontId="118" fillId="17" borderId="1" xfId="0" applyFont="1" applyFill="1" applyBorder="1" applyAlignment="1">
      <alignment vertical="center" wrapText="1"/>
    </xf>
    <xf numFmtId="0" fontId="118" fillId="17" borderId="20" xfId="0" applyFont="1" applyFill="1" applyBorder="1" applyAlignment="1">
      <alignment vertical="center" wrapText="1"/>
    </xf>
    <xf numFmtId="0" fontId="118" fillId="17" borderId="33" xfId="0" applyFont="1" applyFill="1" applyBorder="1" applyAlignment="1">
      <alignment horizontal="left" vertical="center" wrapText="1"/>
    </xf>
    <xf numFmtId="0" fontId="118" fillId="17" borderId="24" xfId="0" applyFont="1" applyFill="1" applyBorder="1" applyAlignment="1">
      <alignment horizontal="left" vertical="center" wrapText="1"/>
    </xf>
    <xf numFmtId="0" fontId="118" fillId="17" borderId="33" xfId="0" applyFont="1" applyFill="1" applyBorder="1" applyAlignment="1">
      <alignment vertical="center" wrapText="1"/>
    </xf>
    <xf numFmtId="0" fontId="118" fillId="17" borderId="34" xfId="0" applyFont="1" applyFill="1" applyBorder="1" applyAlignment="1">
      <alignment vertical="center" wrapText="1"/>
    </xf>
    <xf numFmtId="0" fontId="116" fillId="17" borderId="38" xfId="0" applyFont="1" applyFill="1" applyBorder="1" applyAlignment="1">
      <alignment horizontal="center" vertical="center" wrapText="1"/>
    </xf>
    <xf numFmtId="0" fontId="116" fillId="17" borderId="30" xfId="0" applyFont="1" applyFill="1" applyBorder="1" applyAlignment="1">
      <alignment horizontal="center" vertical="center" wrapText="1"/>
    </xf>
    <xf numFmtId="0" fontId="116" fillId="17" borderId="39" xfId="0" applyFont="1" applyFill="1" applyBorder="1" applyAlignment="1">
      <alignment horizontal="center" vertical="center" wrapText="1"/>
    </xf>
    <xf numFmtId="0" fontId="118" fillId="17" borderId="22" xfId="0" applyFont="1" applyFill="1" applyBorder="1" applyAlignment="1">
      <alignment vertical="center" wrapText="1"/>
    </xf>
    <xf numFmtId="0" fontId="118" fillId="17" borderId="2" xfId="0" applyFont="1" applyFill="1" applyBorder="1" applyAlignment="1">
      <alignment vertical="center" wrapText="1"/>
    </xf>
    <xf numFmtId="0" fontId="118" fillId="17" borderId="7" xfId="0" applyFont="1" applyFill="1" applyBorder="1" applyAlignment="1">
      <alignment vertical="center" wrapText="1"/>
    </xf>
    <xf numFmtId="0" fontId="118" fillId="17" borderId="50" xfId="0" applyFont="1" applyFill="1" applyBorder="1" applyAlignment="1">
      <alignment vertical="center" wrapText="1"/>
    </xf>
    <xf numFmtId="0" fontId="118" fillId="17" borderId="49" xfId="0" applyFont="1" applyFill="1" applyBorder="1" applyAlignment="1">
      <alignment vertical="center" wrapText="1"/>
    </xf>
    <xf numFmtId="4" fontId="109" fillId="0" borderId="3" xfId="0" applyNumberFormat="1" applyFont="1" applyBorder="1" applyAlignment="1">
      <alignment horizontal="right" vertical="center"/>
    </xf>
    <xf numFmtId="0" fontId="109" fillId="0" borderId="21" xfId="8" applyFont="1" applyBorder="1" applyAlignment="1">
      <alignment horizontal="left" vertical="center" wrapText="1"/>
    </xf>
    <xf numFmtId="0" fontId="109" fillId="0" borderId="21" xfId="0" applyFont="1" applyBorder="1" applyAlignment="1">
      <alignment horizontal="left" vertical="center"/>
    </xf>
    <xf numFmtId="4" fontId="109" fillId="0" borderId="21" xfId="0" applyNumberFormat="1" applyFont="1" applyFill="1" applyBorder="1" applyAlignment="1">
      <alignment horizontal="right" vertical="center"/>
    </xf>
    <xf numFmtId="0" fontId="126" fillId="0" borderId="50" xfId="0" applyFont="1" applyFill="1" applyBorder="1" applyAlignment="1">
      <alignment horizontal="left" vertical="center" wrapText="1" shrinkToFit="1"/>
    </xf>
    <xf numFmtId="0" fontId="126" fillId="0" borderId="15" xfId="0" applyFont="1" applyFill="1" applyBorder="1" applyAlignment="1">
      <alignment horizontal="left" vertical="center" wrapText="1" shrinkToFit="1"/>
    </xf>
    <xf numFmtId="10" fontId="109" fillId="0" borderId="42" xfId="0" applyNumberFormat="1" applyFont="1" applyBorder="1" applyAlignment="1">
      <alignment horizontal="center" vertical="center"/>
    </xf>
    <xf numFmtId="4" fontId="126" fillId="2" borderId="33" xfId="0" applyNumberFormat="1" applyFont="1" applyFill="1" applyBorder="1" applyAlignment="1">
      <alignment horizontal="right" vertical="center"/>
    </xf>
    <xf numFmtId="4" fontId="126" fillId="2" borderId="24" xfId="0" applyNumberFormat="1" applyFont="1" applyFill="1" applyBorder="1" applyAlignment="1">
      <alignment horizontal="right" vertical="center"/>
    </xf>
    <xf numFmtId="0" fontId="83" fillId="0" borderId="60" xfId="0" applyFont="1" applyFill="1" applyBorder="1" applyAlignment="1">
      <alignment horizontal="left" vertical="center" wrapText="1"/>
    </xf>
    <xf numFmtId="0" fontId="109" fillId="0" borderId="40" xfId="0" applyFont="1" applyFill="1" applyBorder="1" applyAlignment="1">
      <alignment horizontal="left" vertical="center" wrapText="1"/>
    </xf>
    <xf numFmtId="0" fontId="94" fillId="0" borderId="37" xfId="0" applyFont="1" applyFill="1" applyBorder="1" applyAlignment="1">
      <alignment horizontal="left" vertical="center" wrapText="1"/>
    </xf>
    <xf numFmtId="0" fontId="84" fillId="2" borderId="20" xfId="0" applyFont="1" applyFill="1" applyBorder="1" applyAlignment="1">
      <alignment horizontal="left" vertical="center" wrapText="1"/>
    </xf>
    <xf numFmtId="0" fontId="84" fillId="2" borderId="4" xfId="0" applyFont="1" applyFill="1" applyBorder="1" applyAlignment="1">
      <alignment horizontal="left" vertical="center" wrapText="1"/>
    </xf>
    <xf numFmtId="0" fontId="25" fillId="2" borderId="21" xfId="0" applyFont="1" applyFill="1" applyBorder="1" applyAlignment="1">
      <alignment horizontal="left" vertical="center" wrapText="1"/>
    </xf>
    <xf numFmtId="0" fontId="109" fillId="2" borderId="3" xfId="0" applyFont="1" applyFill="1" applyBorder="1" applyAlignment="1">
      <alignment horizontal="left" vertical="center" wrapText="1"/>
    </xf>
    <xf numFmtId="0" fontId="88" fillId="2" borderId="37" xfId="0" applyFont="1" applyFill="1" applyBorder="1" applyAlignment="1">
      <alignment horizontal="left" vertical="center" wrapText="1"/>
    </xf>
    <xf numFmtId="0" fontId="109" fillId="2" borderId="1" xfId="0" applyFont="1" applyFill="1" applyBorder="1" applyAlignment="1">
      <alignment horizontal="left" vertical="center" wrapText="1"/>
    </xf>
    <xf numFmtId="0" fontId="126" fillId="0" borderId="47" xfId="0" applyFont="1" applyBorder="1" applyAlignment="1">
      <alignment horizontal="left" vertical="center" wrapText="1"/>
    </xf>
    <xf numFmtId="0" fontId="126" fillId="0" borderId="49" xfId="0" applyFont="1" applyBorder="1" applyAlignment="1">
      <alignment horizontal="left" vertical="center" wrapText="1"/>
    </xf>
    <xf numFmtId="0" fontId="126" fillId="2" borderId="16" xfId="0" applyFont="1" applyFill="1" applyBorder="1" applyAlignment="1">
      <alignment horizontal="left" vertical="center" wrapText="1"/>
    </xf>
    <xf numFmtId="0" fontId="126" fillId="2" borderId="40" xfId="0" applyFont="1" applyFill="1" applyBorder="1" applyAlignment="1">
      <alignment horizontal="left" vertical="center" wrapText="1"/>
    </xf>
    <xf numFmtId="4" fontId="36" fillId="0" borderId="37" xfId="0" applyNumberFormat="1" applyFont="1" applyBorder="1" applyAlignment="1">
      <alignment horizontal="right" vertical="center"/>
    </xf>
    <xf numFmtId="4" fontId="36" fillId="0" borderId="16" xfId="0" applyNumberFormat="1" applyFont="1" applyBorder="1" applyAlignment="1">
      <alignment horizontal="right" vertical="center"/>
    </xf>
    <xf numFmtId="0" fontId="126" fillId="0" borderId="50" xfId="0" applyFont="1" applyBorder="1" applyAlignment="1">
      <alignment vertical="center" wrapText="1"/>
    </xf>
    <xf numFmtId="0" fontId="126" fillId="0" borderId="15" xfId="0" applyFont="1" applyBorder="1" applyAlignment="1">
      <alignment vertical="center" wrapText="1"/>
    </xf>
    <xf numFmtId="0" fontId="105" fillId="2" borderId="37" xfId="0" applyFont="1" applyFill="1" applyBorder="1" applyAlignment="1">
      <alignment horizontal="left" vertical="center" wrapText="1"/>
    </xf>
    <xf numFmtId="10" fontId="0" fillId="0" borderId="33" xfId="0" applyNumberFormat="1" applyBorder="1" applyAlignment="1">
      <alignment horizontal="center" vertical="center"/>
    </xf>
    <xf numFmtId="10" fontId="0" fillId="0" borderId="34" xfId="0" applyNumberFormat="1" applyBorder="1" applyAlignment="1">
      <alignment horizontal="center" vertical="center"/>
    </xf>
    <xf numFmtId="10" fontId="0" fillId="0" borderId="24" xfId="0" applyNumberFormat="1" applyBorder="1" applyAlignment="1">
      <alignment horizontal="center" vertical="center"/>
    </xf>
    <xf numFmtId="0" fontId="59" fillId="0" borderId="21" xfId="0" applyFont="1" applyFill="1" applyBorder="1" applyAlignment="1">
      <alignment horizontal="left" vertical="center" wrapText="1"/>
    </xf>
    <xf numFmtId="0" fontId="109" fillId="0" borderId="3" xfId="0" applyFont="1" applyBorder="1" applyAlignment="1">
      <alignment horizontal="left" vertical="center" wrapText="1"/>
    </xf>
    <xf numFmtId="0" fontId="38" fillId="0" borderId="20" xfId="0" applyFont="1" applyBorder="1" applyAlignment="1">
      <alignment horizontal="left" vertical="center" wrapText="1"/>
    </xf>
    <xf numFmtId="0" fontId="109" fillId="2" borderId="4" xfId="0" applyFont="1" applyFill="1" applyBorder="1" applyAlignment="1">
      <alignment horizontal="left" vertical="center" wrapText="1"/>
    </xf>
    <xf numFmtId="4" fontId="36" fillId="2" borderId="24" xfId="0" applyNumberFormat="1" applyFont="1" applyFill="1" applyBorder="1" applyAlignment="1">
      <alignment horizontal="right" vertical="center"/>
    </xf>
    <xf numFmtId="4" fontId="127" fillId="2" borderId="15" xfId="0" applyNumberFormat="1" applyFont="1" applyFill="1" applyBorder="1" applyAlignment="1">
      <alignment horizontal="right" vertical="center"/>
    </xf>
    <xf numFmtId="14" fontId="126" fillId="0" borderId="50" xfId="0" applyNumberFormat="1" applyFont="1" applyFill="1" applyBorder="1" applyAlignment="1">
      <alignment horizontal="left" vertical="center" wrapText="1"/>
    </xf>
    <xf numFmtId="14" fontId="126" fillId="0" borderId="15" xfId="0" applyNumberFormat="1" applyFont="1" applyFill="1" applyBorder="1" applyAlignment="1">
      <alignment horizontal="left" vertical="center" wrapText="1"/>
    </xf>
    <xf numFmtId="4" fontId="36" fillId="0" borderId="33" xfId="0" applyNumberFormat="1" applyFont="1" applyFill="1" applyBorder="1" applyAlignment="1">
      <alignment horizontal="right" vertical="center" wrapText="1"/>
    </xf>
    <xf numFmtId="4" fontId="36" fillId="0" borderId="24" xfId="0" applyNumberFormat="1" applyFont="1" applyFill="1" applyBorder="1" applyAlignment="1">
      <alignment horizontal="right" vertical="center" wrapText="1"/>
    </xf>
    <xf numFmtId="0" fontId="0" fillId="2" borderId="20"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126" fillId="2" borderId="20" xfId="0" applyFont="1" applyFill="1" applyBorder="1" applyAlignment="1">
      <alignment horizontal="center" vertical="center" wrapText="1"/>
    </xf>
    <xf numFmtId="0" fontId="126" fillId="2" borderId="3" xfId="0" applyFont="1" applyFill="1" applyBorder="1" applyAlignment="1">
      <alignment horizontal="center" vertical="center" wrapText="1"/>
    </xf>
    <xf numFmtId="0" fontId="126" fillId="2" borderId="4" xfId="0" applyFont="1" applyFill="1" applyBorder="1" applyAlignment="1">
      <alignment horizontal="center" vertical="center" wrapText="1"/>
    </xf>
    <xf numFmtId="0" fontId="50" fillId="2" borderId="20" xfId="0" applyFont="1" applyFill="1" applyBorder="1" applyAlignment="1">
      <alignment horizontal="center" vertical="center" wrapText="1"/>
    </xf>
    <xf numFmtId="0" fontId="50" fillId="2" borderId="3" xfId="0" applyFont="1" applyFill="1" applyBorder="1" applyAlignment="1">
      <alignment horizontal="center" vertical="center" wrapText="1"/>
    </xf>
    <xf numFmtId="0" fontId="50" fillId="2" borderId="4" xfId="0" applyFont="1" applyFill="1" applyBorder="1" applyAlignment="1">
      <alignment horizontal="center" vertical="center" wrapText="1"/>
    </xf>
    <xf numFmtId="0" fontId="109" fillId="0" borderId="1" xfId="0" applyFont="1" applyFill="1" applyBorder="1" applyAlignment="1">
      <alignment horizontal="center" vertical="center" wrapText="1"/>
    </xf>
    <xf numFmtId="0" fontId="104" fillId="0" borderId="20" xfId="0" applyFont="1" applyBorder="1" applyAlignment="1">
      <alignment horizontal="left" vertical="center"/>
    </xf>
    <xf numFmtId="0" fontId="104" fillId="0" borderId="4" xfId="0" applyFont="1" applyBorder="1" applyAlignment="1">
      <alignment horizontal="left" vertical="center"/>
    </xf>
    <xf numFmtId="0" fontId="104" fillId="0" borderId="20" xfId="0" applyFont="1" applyFill="1" applyBorder="1" applyAlignment="1">
      <alignment horizontal="left" vertical="center" wrapText="1"/>
    </xf>
    <xf numFmtId="0" fontId="104" fillId="0" borderId="4" xfId="0" applyFont="1" applyFill="1" applyBorder="1" applyAlignment="1">
      <alignment horizontal="left" vertical="center" wrapText="1"/>
    </xf>
    <xf numFmtId="10" fontId="55" fillId="0" borderId="33" xfId="0" applyNumberFormat="1" applyFont="1" applyFill="1" applyBorder="1" applyAlignment="1">
      <alignment horizontal="center" vertical="center"/>
    </xf>
    <xf numFmtId="10" fontId="55" fillId="0" borderId="34" xfId="0" applyNumberFormat="1" applyFont="1" applyFill="1" applyBorder="1" applyAlignment="1">
      <alignment horizontal="center" vertical="center"/>
    </xf>
    <xf numFmtId="10" fontId="55" fillId="0" borderId="24" xfId="0" applyNumberFormat="1" applyFont="1" applyFill="1" applyBorder="1" applyAlignment="1">
      <alignment horizontal="center" vertical="center"/>
    </xf>
    <xf numFmtId="10" fontId="126" fillId="0" borderId="33" xfId="0" applyNumberFormat="1" applyFont="1" applyFill="1" applyBorder="1" applyAlignment="1">
      <alignment horizontal="center" vertical="center"/>
    </xf>
    <xf numFmtId="10" fontId="126" fillId="0" borderId="34" xfId="0" applyNumberFormat="1" applyFont="1" applyFill="1" applyBorder="1" applyAlignment="1">
      <alignment horizontal="center" vertical="center"/>
    </xf>
    <xf numFmtId="10" fontId="126" fillId="0" borderId="24" xfId="0" applyNumberFormat="1" applyFont="1" applyFill="1" applyBorder="1" applyAlignment="1">
      <alignment horizontal="center" vertical="center"/>
    </xf>
    <xf numFmtId="0" fontId="126" fillId="0" borderId="33" xfId="0" applyFont="1" applyFill="1" applyBorder="1" applyAlignment="1">
      <alignment horizontal="left" vertical="center" wrapText="1"/>
    </xf>
    <xf numFmtId="0" fontId="126" fillId="0" borderId="34" xfId="0" applyFont="1" applyFill="1" applyBorder="1" applyAlignment="1">
      <alignment horizontal="left" vertical="center" wrapText="1"/>
    </xf>
    <xf numFmtId="4" fontId="55" fillId="0" borderId="33" xfId="0" applyNumberFormat="1" applyFont="1" applyFill="1" applyBorder="1" applyAlignment="1">
      <alignment horizontal="right" vertical="center"/>
    </xf>
    <xf numFmtId="4" fontId="55" fillId="0" borderId="34" xfId="0" applyNumberFormat="1" applyFont="1" applyFill="1" applyBorder="1" applyAlignment="1">
      <alignment horizontal="right" vertical="center"/>
    </xf>
    <xf numFmtId="4" fontId="55" fillId="0" borderId="24" xfId="0" applyNumberFormat="1" applyFont="1" applyFill="1" applyBorder="1" applyAlignment="1">
      <alignment horizontal="right" vertical="center"/>
    </xf>
    <xf numFmtId="4" fontId="55" fillId="0" borderId="33" xfId="0" applyNumberFormat="1" applyFont="1" applyFill="1" applyBorder="1" applyAlignment="1">
      <alignment horizontal="center" vertical="center"/>
    </xf>
    <xf numFmtId="4" fontId="55" fillId="0" borderId="34" xfId="0" applyNumberFormat="1" applyFont="1" applyFill="1" applyBorder="1" applyAlignment="1">
      <alignment horizontal="center" vertical="center"/>
    </xf>
    <xf numFmtId="4" fontId="55" fillId="0" borderId="24" xfId="0" applyNumberFormat="1" applyFont="1" applyFill="1" applyBorder="1" applyAlignment="1">
      <alignment horizontal="center" vertical="center"/>
    </xf>
    <xf numFmtId="0" fontId="55" fillId="0" borderId="37"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6" xfId="0" applyFont="1" applyFill="1" applyBorder="1" applyAlignment="1">
      <alignment horizontal="left" vertical="center" wrapText="1"/>
    </xf>
    <xf numFmtId="0" fontId="29" fillId="0" borderId="20" xfId="0" applyFont="1" applyFill="1" applyBorder="1" applyAlignment="1">
      <alignment horizontal="left" vertical="center" wrapText="1"/>
    </xf>
    <xf numFmtId="0" fontId="55" fillId="0" borderId="3"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28" fillId="0" borderId="24" xfId="0" applyFont="1" applyFill="1" applyBorder="1" applyAlignment="1">
      <alignment horizontal="left" vertical="center" wrapText="1"/>
    </xf>
    <xf numFmtId="4" fontId="140" fillId="0" borderId="50" xfId="0" applyNumberFormat="1" applyFont="1" applyFill="1" applyBorder="1" applyAlignment="1">
      <alignment horizontal="right" vertical="center"/>
    </xf>
    <xf numFmtId="4" fontId="140" fillId="0" borderId="15" xfId="0" applyNumberFormat="1" applyFont="1" applyFill="1" applyBorder="1" applyAlignment="1">
      <alignment horizontal="right" vertical="center"/>
    </xf>
    <xf numFmtId="4" fontId="55" fillId="0" borderId="37" xfId="0" applyNumberFormat="1" applyFont="1" applyFill="1" applyBorder="1" applyAlignment="1">
      <alignment horizontal="right" vertical="center"/>
    </xf>
    <xf numFmtId="4" fontId="55" fillId="0" borderId="40" xfId="0" applyNumberFormat="1" applyFont="1" applyFill="1" applyBorder="1" applyAlignment="1">
      <alignment horizontal="right" vertical="center"/>
    </xf>
    <xf numFmtId="4" fontId="55" fillId="0" borderId="16" xfId="0" applyNumberFormat="1" applyFont="1" applyFill="1" applyBorder="1" applyAlignment="1">
      <alignment horizontal="right" vertical="center"/>
    </xf>
    <xf numFmtId="0" fontId="55" fillId="0" borderId="20" xfId="0" applyFont="1" applyFill="1" applyBorder="1" applyAlignment="1">
      <alignment horizontal="center" vertical="center" wrapText="1"/>
    </xf>
    <xf numFmtId="0" fontId="55" fillId="0" borderId="3" xfId="0" applyFont="1" applyFill="1" applyBorder="1" applyAlignment="1">
      <alignment horizontal="center" vertical="center" wrapText="1"/>
    </xf>
    <xf numFmtId="0" fontId="55" fillId="0" borderId="4" xfId="0" applyFont="1" applyFill="1" applyBorder="1" applyAlignment="1">
      <alignment horizontal="center" vertical="center" wrapText="1"/>
    </xf>
    <xf numFmtId="0" fontId="55" fillId="0" borderId="20" xfId="0" applyFont="1" applyFill="1" applyBorder="1" applyAlignment="1">
      <alignment horizontal="left" vertical="center" wrapText="1"/>
    </xf>
    <xf numFmtId="0" fontId="55" fillId="0" borderId="4" xfId="0" applyFont="1" applyFill="1" applyBorder="1" applyAlignment="1">
      <alignment horizontal="left" vertical="center" wrapText="1"/>
    </xf>
    <xf numFmtId="0" fontId="10" fillId="0" borderId="20" xfId="5" applyFont="1" applyBorder="1" applyAlignment="1">
      <alignment horizontal="left" vertical="center" wrapText="1"/>
    </xf>
    <xf numFmtId="0" fontId="55" fillId="0" borderId="3" xfId="5" applyFont="1" applyBorder="1" applyAlignment="1">
      <alignment horizontal="left" vertical="center" wrapText="1"/>
    </xf>
    <xf numFmtId="0" fontId="55" fillId="0" borderId="4" xfId="5" applyFont="1" applyBorder="1" applyAlignment="1">
      <alignment horizontal="left" vertical="center" wrapText="1"/>
    </xf>
    <xf numFmtId="0" fontId="55" fillId="0" borderId="20" xfId="0" applyFont="1" applyBorder="1" applyAlignment="1">
      <alignment horizontal="left" vertical="center"/>
    </xf>
    <xf numFmtId="0" fontId="55" fillId="0" borderId="3" xfId="0" applyFont="1" applyBorder="1" applyAlignment="1">
      <alignment horizontal="left" vertical="center"/>
    </xf>
    <xf numFmtId="0" fontId="55" fillId="0" borderId="4" xfId="0" applyFont="1" applyBorder="1" applyAlignment="1">
      <alignment horizontal="left" vertical="center"/>
    </xf>
    <xf numFmtId="4" fontId="55" fillId="0" borderId="20" xfId="0" applyNumberFormat="1" applyFont="1" applyBorder="1" applyAlignment="1">
      <alignment horizontal="right" vertical="center"/>
    </xf>
    <xf numFmtId="4" fontId="55" fillId="0" borderId="3" xfId="0" applyNumberFormat="1" applyFont="1" applyBorder="1" applyAlignment="1">
      <alignment horizontal="right" vertical="center"/>
    </xf>
    <xf numFmtId="4" fontId="55" fillId="0" borderId="4" xfId="0" applyNumberFormat="1" applyFont="1" applyBorder="1" applyAlignment="1">
      <alignment horizontal="right" vertical="center"/>
    </xf>
    <xf numFmtId="4" fontId="126" fillId="0" borderId="20" xfId="0" applyNumberFormat="1" applyFont="1" applyBorder="1" applyAlignment="1">
      <alignment horizontal="center" vertical="center"/>
    </xf>
    <xf numFmtId="4" fontId="126" fillId="0" borderId="3" xfId="0" applyNumberFormat="1" applyFont="1" applyBorder="1" applyAlignment="1">
      <alignment horizontal="center" vertical="center"/>
    </xf>
    <xf numFmtId="4" fontId="126" fillId="0" borderId="4" xfId="0" applyNumberFormat="1" applyFont="1" applyBorder="1" applyAlignment="1">
      <alignment horizontal="center" vertical="center"/>
    </xf>
    <xf numFmtId="0" fontId="37" fillId="0" borderId="1"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55" fillId="0" borderId="60" xfId="0" applyFont="1" applyFill="1" applyBorder="1" applyAlignment="1">
      <alignment horizontal="left" vertical="center" wrapText="1"/>
    </xf>
    <xf numFmtId="4" fontId="55" fillId="0" borderId="42" xfId="0" applyNumberFormat="1" applyFont="1" applyFill="1" applyBorder="1" applyAlignment="1">
      <alignment horizontal="right" vertical="center"/>
    </xf>
    <xf numFmtId="0" fontId="17" fillId="0" borderId="42" xfId="0" applyFont="1" applyFill="1" applyBorder="1" applyAlignment="1">
      <alignment horizontal="left" vertical="center" wrapText="1"/>
    </xf>
    <xf numFmtId="0" fontId="34" fillId="0" borderId="34" xfId="0" applyFont="1" applyFill="1" applyBorder="1" applyAlignment="1">
      <alignment horizontal="left" vertical="center" wrapText="1"/>
    </xf>
    <xf numFmtId="0" fontId="39" fillId="0" borderId="24" xfId="0" applyFont="1" applyFill="1" applyBorder="1" applyAlignment="1">
      <alignment horizontal="left" vertical="center" wrapText="1"/>
    </xf>
    <xf numFmtId="10" fontId="55" fillId="0" borderId="42" xfId="0" applyNumberFormat="1" applyFont="1" applyFill="1" applyBorder="1" applyAlignment="1">
      <alignment horizontal="center" vertical="center"/>
    </xf>
    <xf numFmtId="0" fontId="17" fillId="0" borderId="33"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44" fillId="0" borderId="24" xfId="0" applyFont="1" applyFill="1" applyBorder="1" applyAlignment="1">
      <alignment horizontal="left" vertical="center" wrapText="1"/>
    </xf>
    <xf numFmtId="0" fontId="34" fillId="0" borderId="56" xfId="0" applyFont="1" applyFill="1" applyBorder="1" applyAlignment="1">
      <alignment horizontal="left" vertical="center" wrapText="1"/>
    </xf>
    <xf numFmtId="0" fontId="34" fillId="0" borderId="59" xfId="0" applyFont="1" applyFill="1" applyBorder="1" applyAlignment="1">
      <alignment horizontal="left" vertical="center" wrapText="1"/>
    </xf>
    <xf numFmtId="0" fontId="37" fillId="0" borderId="46" xfId="0" applyFont="1" applyFill="1" applyBorder="1" applyAlignment="1">
      <alignment horizontal="left" vertical="center" wrapText="1"/>
    </xf>
    <xf numFmtId="0" fontId="37" fillId="0" borderId="33" xfId="0" applyFont="1" applyFill="1" applyBorder="1" applyAlignment="1">
      <alignment horizontal="left" vertical="center" wrapText="1"/>
    </xf>
    <xf numFmtId="0" fontId="55" fillId="0" borderId="34" xfId="0" applyFont="1" applyFill="1" applyBorder="1" applyAlignment="1">
      <alignment horizontal="left" vertical="center" wrapText="1"/>
    </xf>
    <xf numFmtId="0" fontId="55" fillId="0" borderId="24" xfId="0" applyFont="1" applyFill="1" applyBorder="1" applyAlignment="1">
      <alignment horizontal="left" vertical="center" wrapText="1"/>
    </xf>
    <xf numFmtId="0" fontId="55" fillId="0" borderId="50" xfId="0" applyFont="1" applyFill="1" applyBorder="1" applyAlignment="1">
      <alignment horizontal="center" vertical="center"/>
    </xf>
    <xf numFmtId="0" fontId="55" fillId="0" borderId="49" xfId="0" applyFont="1" applyFill="1" applyBorder="1" applyAlignment="1">
      <alignment horizontal="center" vertical="center"/>
    </xf>
    <xf numFmtId="0" fontId="55" fillId="0" borderId="15" xfId="0" applyFont="1" applyFill="1" applyBorder="1" applyAlignment="1">
      <alignment horizontal="center" vertical="center"/>
    </xf>
    <xf numFmtId="0" fontId="126" fillId="0" borderId="20" xfId="5" applyFont="1" applyBorder="1" applyAlignment="1">
      <alignment horizontal="left" vertical="center" wrapText="1"/>
    </xf>
    <xf numFmtId="0" fontId="126" fillId="0" borderId="3" xfId="5" applyFont="1" applyBorder="1" applyAlignment="1">
      <alignment horizontal="left" vertical="center" wrapText="1"/>
    </xf>
    <xf numFmtId="0" fontId="126" fillId="0" borderId="4" xfId="5" applyFont="1" applyBorder="1" applyAlignment="1">
      <alignment horizontal="left" vertical="center" wrapText="1"/>
    </xf>
    <xf numFmtId="0" fontId="55" fillId="0" borderId="20" xfId="0" applyFont="1" applyBorder="1" applyAlignment="1">
      <alignment horizontal="center" vertical="center"/>
    </xf>
    <xf numFmtId="0" fontId="55" fillId="0" borderId="3" xfId="0" applyFont="1" applyBorder="1" applyAlignment="1">
      <alignment horizontal="center" vertical="center"/>
    </xf>
    <xf numFmtId="0" fontId="55" fillId="0" borderId="4" xfId="0" applyFont="1" applyBorder="1" applyAlignment="1">
      <alignment horizontal="center" vertical="center"/>
    </xf>
    <xf numFmtId="4" fontId="126" fillId="0" borderId="3" xfId="0" applyNumberFormat="1" applyFont="1" applyFill="1" applyBorder="1" applyAlignment="1">
      <alignment horizontal="right" vertical="center"/>
    </xf>
    <xf numFmtId="4" fontId="126" fillId="0" borderId="4" xfId="0" applyNumberFormat="1" applyFont="1" applyFill="1" applyBorder="1" applyAlignment="1">
      <alignment horizontal="right" vertical="center"/>
    </xf>
    <xf numFmtId="4" fontId="126" fillId="0" borderId="20" xfId="0" applyNumberFormat="1" applyFont="1" applyFill="1" applyBorder="1" applyAlignment="1">
      <alignment horizontal="left" vertical="center"/>
    </xf>
    <xf numFmtId="4" fontId="126" fillId="0" borderId="3" xfId="0" applyNumberFormat="1" applyFont="1" applyFill="1" applyBorder="1" applyAlignment="1">
      <alignment horizontal="left" vertical="center"/>
    </xf>
    <xf numFmtId="4" fontId="126" fillId="0" borderId="4" xfId="0" applyNumberFormat="1" applyFont="1" applyFill="1" applyBorder="1" applyAlignment="1">
      <alignment horizontal="left" vertical="center"/>
    </xf>
    <xf numFmtId="4" fontId="126" fillId="0" borderId="20" xfId="0" applyNumberFormat="1" applyFont="1" applyFill="1" applyBorder="1" applyAlignment="1">
      <alignment horizontal="left" vertical="center" wrapText="1"/>
    </xf>
    <xf numFmtId="4" fontId="126" fillId="0" borderId="3" xfId="0" applyNumberFormat="1" applyFont="1" applyFill="1" applyBorder="1" applyAlignment="1">
      <alignment horizontal="left" vertical="center" wrapText="1"/>
    </xf>
    <xf numFmtId="4" fontId="126" fillId="0" borderId="4" xfId="0" applyNumberFormat="1" applyFont="1" applyFill="1" applyBorder="1" applyAlignment="1">
      <alignment horizontal="left" vertical="center" wrapText="1"/>
    </xf>
    <xf numFmtId="0" fontId="55" fillId="0" borderId="50" xfId="5" applyFont="1" applyFill="1" applyBorder="1" applyAlignment="1">
      <alignment horizontal="center" vertical="center" wrapText="1"/>
    </xf>
    <xf numFmtId="0" fontId="55" fillId="0" borderId="49" xfId="5" applyFont="1" applyFill="1" applyBorder="1" applyAlignment="1">
      <alignment horizontal="center" vertical="center" wrapText="1"/>
    </xf>
    <xf numFmtId="0" fontId="55" fillId="0" borderId="15" xfId="5" applyFont="1" applyFill="1" applyBorder="1" applyAlignment="1">
      <alignment horizontal="center" vertical="center" wrapText="1"/>
    </xf>
    <xf numFmtId="0" fontId="55" fillId="0" borderId="20" xfId="5" applyFont="1" applyFill="1" applyBorder="1" applyAlignment="1">
      <alignment horizontal="left" vertical="center" wrapText="1"/>
    </xf>
    <xf numFmtId="0" fontId="55" fillId="0" borderId="3" xfId="5" applyFont="1" applyFill="1" applyBorder="1" applyAlignment="1">
      <alignment horizontal="left" vertical="center" wrapText="1"/>
    </xf>
    <xf numFmtId="0" fontId="55" fillId="0" borderId="4" xfId="5" applyFont="1" applyFill="1" applyBorder="1" applyAlignment="1">
      <alignment horizontal="left" vertical="center" wrapText="1"/>
    </xf>
    <xf numFmtId="0" fontId="55" fillId="0" borderId="20" xfId="5" applyFont="1" applyFill="1" applyBorder="1" applyAlignment="1">
      <alignment horizontal="center" vertical="center" wrapText="1"/>
    </xf>
    <xf numFmtId="0" fontId="55" fillId="0" borderId="3" xfId="5" applyFont="1" applyFill="1" applyBorder="1" applyAlignment="1">
      <alignment horizontal="center" vertical="center" wrapText="1"/>
    </xf>
    <xf numFmtId="0" fontId="55" fillId="0" borderId="4" xfId="5" applyFont="1" applyFill="1" applyBorder="1" applyAlignment="1">
      <alignment horizontal="center" vertical="center" wrapText="1"/>
    </xf>
    <xf numFmtId="0" fontId="5" fillId="0" borderId="20" xfId="0" applyFont="1" applyFill="1" applyBorder="1" applyAlignment="1">
      <alignment horizontal="left" vertical="center" wrapText="1"/>
    </xf>
    <xf numFmtId="4" fontId="55" fillId="0" borderId="20" xfId="0" applyNumberFormat="1" applyFont="1" applyFill="1" applyBorder="1" applyAlignment="1">
      <alignment horizontal="right" vertical="center" wrapText="1"/>
    </xf>
    <xf numFmtId="4" fontId="55" fillId="0" borderId="3" xfId="0" applyNumberFormat="1" applyFont="1" applyFill="1" applyBorder="1" applyAlignment="1">
      <alignment horizontal="right" vertical="center" wrapText="1"/>
    </xf>
    <xf numFmtId="4" fontId="55" fillId="0" borderId="4" xfId="0" applyNumberFormat="1" applyFont="1" applyFill="1" applyBorder="1" applyAlignment="1">
      <alignment horizontal="right" vertical="center" wrapText="1"/>
    </xf>
    <xf numFmtId="0" fontId="37" fillId="0" borderId="20"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55" fillId="0" borderId="20" xfId="0" applyFont="1" applyBorder="1" applyAlignment="1">
      <alignment horizontal="left" vertical="center" wrapText="1"/>
    </xf>
    <xf numFmtId="0" fontId="55" fillId="0" borderId="3" xfId="0" applyFont="1" applyBorder="1" applyAlignment="1">
      <alignment horizontal="left" vertical="center" wrapText="1"/>
    </xf>
    <xf numFmtId="0" fontId="55" fillId="0" borderId="4" xfId="0" applyFont="1" applyBorder="1" applyAlignment="1">
      <alignment horizontal="left" vertical="center" wrapText="1"/>
    </xf>
    <xf numFmtId="0" fontId="22" fillId="0" borderId="20" xfId="0" applyFont="1" applyFill="1" applyBorder="1" applyAlignment="1">
      <alignment horizontal="left" vertical="center" wrapText="1"/>
    </xf>
    <xf numFmtId="0" fontId="22" fillId="0" borderId="20" xfId="5" applyFont="1" applyFill="1" applyBorder="1" applyAlignment="1">
      <alignment horizontal="left" vertical="center" wrapText="1"/>
    </xf>
    <xf numFmtId="0" fontId="55" fillId="0" borderId="20" xfId="0" applyFont="1" applyFill="1" applyBorder="1" applyAlignment="1">
      <alignment horizontal="center" vertical="center"/>
    </xf>
    <xf numFmtId="0" fontId="55" fillId="0" borderId="4" xfId="0" applyFont="1" applyFill="1" applyBorder="1" applyAlignment="1">
      <alignment horizontal="center" vertical="center"/>
    </xf>
    <xf numFmtId="4" fontId="126" fillId="0" borderId="20" xfId="0" applyNumberFormat="1" applyFont="1" applyBorder="1" applyAlignment="1">
      <alignment horizontal="left" vertical="center"/>
    </xf>
    <xf numFmtId="4" fontId="126" fillId="0" borderId="3" xfId="0" applyNumberFormat="1" applyFont="1" applyBorder="1" applyAlignment="1">
      <alignment horizontal="left" vertical="center"/>
    </xf>
    <xf numFmtId="4" fontId="126" fillId="0" borderId="4" xfId="0" applyNumberFormat="1" applyFont="1" applyBorder="1" applyAlignment="1">
      <alignment horizontal="left" vertical="center"/>
    </xf>
    <xf numFmtId="4" fontId="126" fillId="0" borderId="21" xfId="0" applyNumberFormat="1" applyFont="1" applyBorder="1" applyAlignment="1">
      <alignment horizontal="left" vertical="center"/>
    </xf>
    <xf numFmtId="0" fontId="143" fillId="5" borderId="21" xfId="0" applyFont="1" applyFill="1" applyBorder="1" applyAlignment="1">
      <alignment horizontal="left" vertical="center" wrapText="1"/>
    </xf>
    <xf numFmtId="0" fontId="143" fillId="5" borderId="4" xfId="0" applyFont="1" applyFill="1" applyBorder="1" applyAlignment="1">
      <alignment horizontal="left" vertical="center" wrapText="1"/>
    </xf>
    <xf numFmtId="0" fontId="55" fillId="0" borderId="21" xfId="0" applyFont="1" applyBorder="1" applyAlignment="1">
      <alignment horizontal="left" vertical="center"/>
    </xf>
    <xf numFmtId="0" fontId="55" fillId="0" borderId="20" xfId="0" applyFont="1" applyFill="1" applyBorder="1" applyAlignment="1">
      <alignment horizontal="left" vertical="center"/>
    </xf>
    <xf numFmtId="0" fontId="55" fillId="0" borderId="4" xfId="0" applyFont="1" applyFill="1" applyBorder="1" applyAlignment="1">
      <alignment horizontal="left" vertical="center"/>
    </xf>
    <xf numFmtId="0" fontId="55" fillId="0" borderId="50" xfId="0" applyFont="1" applyFill="1" applyBorder="1" applyAlignment="1">
      <alignment horizontal="center" vertical="center" wrapText="1"/>
    </xf>
    <xf numFmtId="0" fontId="55" fillId="0" borderId="49"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3" xfId="0" applyFont="1" applyFill="1" applyBorder="1" applyAlignment="1">
      <alignment horizontal="center" vertical="center"/>
    </xf>
    <xf numFmtId="0" fontId="0" fillId="0" borderId="4" xfId="0" applyFill="1" applyBorder="1" applyAlignment="1">
      <alignment horizontal="left" vertical="center" wrapText="1"/>
    </xf>
    <xf numFmtId="0" fontId="126" fillId="0" borderId="20" xfId="5" applyFont="1" applyFill="1" applyBorder="1" applyAlignment="1">
      <alignment horizontal="left" vertical="center" wrapText="1"/>
    </xf>
    <xf numFmtId="0" fontId="126" fillId="0" borderId="4" xfId="5" applyFont="1" applyFill="1" applyBorder="1" applyAlignment="1">
      <alignment horizontal="left" vertical="center" wrapText="1"/>
    </xf>
    <xf numFmtId="0" fontId="55" fillId="0" borderId="20" xfId="5" applyFont="1" applyBorder="1" applyAlignment="1">
      <alignment horizontal="left" vertical="center" wrapText="1"/>
    </xf>
    <xf numFmtId="0" fontId="27" fillId="0" borderId="20" xfId="0" applyFont="1" applyFill="1" applyBorder="1" applyAlignment="1">
      <alignment horizontal="left" vertical="center" wrapText="1"/>
    </xf>
    <xf numFmtId="0" fontId="120" fillId="0" borderId="3" xfId="5" applyFont="1" applyBorder="1" applyAlignment="1">
      <alignment horizontal="left" vertical="center" wrapText="1"/>
    </xf>
    <xf numFmtId="0" fontId="120" fillId="0" borderId="4" xfId="5" applyFont="1" applyBorder="1" applyAlignment="1">
      <alignment horizontal="left" vertical="center" wrapText="1"/>
    </xf>
    <xf numFmtId="0" fontId="118" fillId="5" borderId="60" xfId="0" applyFont="1" applyFill="1" applyBorder="1" applyAlignment="1">
      <alignment horizontal="left" vertical="center" wrapText="1"/>
    </xf>
    <xf numFmtId="0" fontId="118" fillId="5" borderId="16" xfId="0" applyFont="1" applyFill="1" applyBorder="1" applyAlignment="1">
      <alignment horizontal="left" vertical="center" wrapText="1"/>
    </xf>
    <xf numFmtId="0" fontId="116" fillId="5" borderId="30" xfId="0" applyFont="1" applyFill="1" applyBorder="1" applyAlignment="1">
      <alignment horizontal="center" vertical="center" wrapText="1"/>
    </xf>
    <xf numFmtId="0" fontId="116" fillId="5" borderId="5" xfId="0" applyFont="1" applyFill="1" applyBorder="1" applyAlignment="1">
      <alignment horizontal="center" vertical="center" wrapText="1"/>
    </xf>
    <xf numFmtId="0" fontId="126" fillId="0" borderId="21" xfId="0" applyFont="1" applyBorder="1" applyAlignment="1">
      <alignment horizontal="left" vertical="center" wrapText="1"/>
    </xf>
    <xf numFmtId="0" fontId="118" fillId="5" borderId="21" xfId="0" applyFont="1" applyFill="1" applyBorder="1" applyAlignment="1">
      <alignment horizontal="left" vertical="center" wrapText="1"/>
    </xf>
    <xf numFmtId="0" fontId="118" fillId="5" borderId="4" xfId="0" applyFont="1" applyFill="1" applyBorder="1" applyAlignment="1">
      <alignment horizontal="left" vertical="center" wrapText="1"/>
    </xf>
    <xf numFmtId="0" fontId="118" fillId="5" borderId="47" xfId="0" applyFont="1" applyFill="1" applyBorder="1" applyAlignment="1">
      <alignment horizontal="left" vertical="center" wrapText="1"/>
    </xf>
    <xf numFmtId="0" fontId="118" fillId="5" borderId="15" xfId="0" applyFont="1" applyFill="1" applyBorder="1" applyAlignment="1">
      <alignment horizontal="left" vertical="center" wrapText="1"/>
    </xf>
    <xf numFmtId="0" fontId="118" fillId="5" borderId="66" xfId="0" applyFont="1" applyFill="1" applyBorder="1" applyAlignment="1">
      <alignment horizontal="left" vertical="center" wrapText="1"/>
    </xf>
    <xf numFmtId="0" fontId="118" fillId="5" borderId="6" xfId="0" applyFont="1" applyFill="1" applyBorder="1" applyAlignment="1">
      <alignment horizontal="left" vertical="center" wrapText="1"/>
    </xf>
    <xf numFmtId="0" fontId="118" fillId="5" borderId="79" xfId="0" applyFont="1" applyFill="1" applyBorder="1" applyAlignment="1">
      <alignment horizontal="left" vertical="center" wrapText="1"/>
    </xf>
    <xf numFmtId="0" fontId="118" fillId="5" borderId="27" xfId="0" applyFont="1" applyFill="1" applyBorder="1" applyAlignment="1">
      <alignment horizontal="left" vertical="center" wrapText="1"/>
    </xf>
    <xf numFmtId="0" fontId="118" fillId="5" borderId="42" xfId="0" applyFont="1" applyFill="1" applyBorder="1" applyAlignment="1">
      <alignment horizontal="left" vertical="center" wrapText="1"/>
    </xf>
    <xf numFmtId="0" fontId="118" fillId="5" borderId="24" xfId="0" applyFont="1" applyFill="1" applyBorder="1" applyAlignment="1">
      <alignment horizontal="left" vertical="center" wrapText="1"/>
    </xf>
    <xf numFmtId="0" fontId="116" fillId="5" borderId="77" xfId="0" applyFont="1" applyFill="1" applyBorder="1" applyAlignment="1">
      <alignment horizontal="center" vertical="center" wrapText="1"/>
    </xf>
    <xf numFmtId="0" fontId="116" fillId="5" borderId="44" xfId="0" applyFont="1" applyFill="1" applyBorder="1" applyAlignment="1">
      <alignment horizontal="center" vertical="center" wrapText="1"/>
    </xf>
    <xf numFmtId="0" fontId="116" fillId="5" borderId="63" xfId="0" applyFont="1" applyFill="1" applyBorder="1" applyAlignment="1">
      <alignment horizontal="center" vertical="center" wrapText="1"/>
    </xf>
    <xf numFmtId="4" fontId="55" fillId="0" borderId="60" xfId="0" applyNumberFormat="1" applyFont="1" applyFill="1" applyBorder="1" applyAlignment="1">
      <alignment vertical="center"/>
    </xf>
    <xf numFmtId="4" fontId="0" fillId="0" borderId="40" xfId="0" applyNumberFormat="1" applyBorder="1" applyAlignment="1">
      <alignment vertical="center"/>
    </xf>
    <xf numFmtId="4" fontId="0" fillId="0" borderId="16" xfId="0" applyNumberFormat="1" applyBorder="1" applyAlignment="1">
      <alignment vertical="center"/>
    </xf>
    <xf numFmtId="0" fontId="116" fillId="2" borderId="57" xfId="0" applyFont="1" applyFill="1" applyBorder="1" applyAlignment="1">
      <alignment horizontal="left" vertical="center" wrapText="1"/>
    </xf>
    <xf numFmtId="0" fontId="116" fillId="2" borderId="58" xfId="0" applyFont="1" applyFill="1" applyBorder="1" applyAlignment="1">
      <alignment horizontal="left" vertical="center" wrapText="1"/>
    </xf>
    <xf numFmtId="0" fontId="116" fillId="19" borderId="0" xfId="0" applyFont="1" applyFill="1" applyBorder="1" applyAlignment="1">
      <alignment horizontal="left"/>
    </xf>
    <xf numFmtId="0" fontId="130" fillId="0" borderId="30" xfId="0" applyFont="1" applyFill="1" applyBorder="1" applyAlignment="1">
      <alignment horizontal="left" vertical="center" wrapText="1"/>
    </xf>
    <xf numFmtId="0" fontId="130" fillId="0" borderId="39" xfId="0" applyFont="1" applyFill="1" applyBorder="1" applyAlignment="1">
      <alignment horizontal="left" vertical="center" wrapText="1"/>
    </xf>
    <xf numFmtId="4" fontId="159" fillId="5" borderId="21" xfId="0" applyNumberFormat="1" applyFont="1" applyFill="1" applyBorder="1" applyAlignment="1">
      <alignment horizontal="center" vertical="center" wrapText="1"/>
    </xf>
    <xf numFmtId="4" fontId="159" fillId="5" borderId="4" xfId="0" applyNumberFormat="1" applyFont="1" applyFill="1" applyBorder="1" applyAlignment="1">
      <alignment horizontal="center" vertical="center" wrapText="1"/>
    </xf>
    <xf numFmtId="4" fontId="118" fillId="5" borderId="21" xfId="0" applyNumberFormat="1" applyFont="1" applyFill="1" applyBorder="1" applyAlignment="1">
      <alignment horizontal="left" vertical="center" wrapText="1"/>
    </xf>
    <xf numFmtId="4" fontId="118" fillId="5" borderId="4" xfId="0" applyNumberFormat="1" applyFont="1" applyFill="1" applyBorder="1" applyAlignment="1">
      <alignment horizontal="left" vertical="center" wrapText="1"/>
    </xf>
    <xf numFmtId="4" fontId="126" fillId="0" borderId="20" xfId="0" applyNumberFormat="1" applyFont="1" applyFill="1" applyBorder="1" applyAlignment="1">
      <alignment vertical="center"/>
    </xf>
    <xf numFmtId="4" fontId="126" fillId="0" borderId="4" xfId="0" applyNumberFormat="1" applyFont="1" applyFill="1" applyBorder="1" applyAlignment="1">
      <alignment vertical="center"/>
    </xf>
    <xf numFmtId="4" fontId="55" fillId="0" borderId="21" xfId="0" applyNumberFormat="1" applyFont="1" applyBorder="1" applyAlignment="1">
      <alignment horizontal="right" vertical="center"/>
    </xf>
    <xf numFmtId="0" fontId="126" fillId="0" borderId="20" xfId="0" applyFont="1" applyFill="1" applyBorder="1" applyAlignment="1">
      <alignment horizontal="left" vertical="center"/>
    </xf>
    <xf numFmtId="0" fontId="126" fillId="0" borderId="4" xfId="0" applyFont="1" applyFill="1" applyBorder="1" applyAlignment="1">
      <alignment horizontal="left" vertical="center"/>
    </xf>
    <xf numFmtId="0" fontId="20" fillId="0" borderId="20" xfId="5" applyFont="1" applyBorder="1" applyAlignment="1">
      <alignment horizontal="left" vertical="center" wrapText="1"/>
    </xf>
    <xf numFmtId="0" fontId="37" fillId="0" borderId="1" xfId="0" applyFont="1" applyFill="1" applyBorder="1" applyAlignment="1">
      <alignment horizontal="right" vertical="center" wrapText="1"/>
    </xf>
    <xf numFmtId="0" fontId="55" fillId="0" borderId="21" xfId="5" applyFont="1" applyBorder="1" applyAlignment="1">
      <alignment horizontal="left" vertical="center" wrapText="1"/>
    </xf>
    <xf numFmtId="0" fontId="118" fillId="5" borderId="47" xfId="0" applyFont="1" applyFill="1" applyBorder="1" applyAlignment="1">
      <alignment horizontal="center" vertical="center" textRotation="90" wrapText="1"/>
    </xf>
    <xf numFmtId="0" fontId="118" fillId="5" borderId="15" xfId="0" applyFont="1" applyFill="1" applyBorder="1" applyAlignment="1">
      <alignment horizontal="center" vertical="center" textRotation="90" wrapText="1"/>
    </xf>
    <xf numFmtId="0" fontId="55" fillId="0" borderId="21" xfId="0" applyFont="1" applyFill="1" applyBorder="1" applyAlignment="1">
      <alignment horizontal="left" vertical="center"/>
    </xf>
    <xf numFmtId="0" fontId="55" fillId="0" borderId="3" xfId="0" applyFont="1" applyFill="1" applyBorder="1" applyAlignment="1">
      <alignment horizontal="left" vertical="center"/>
    </xf>
    <xf numFmtId="0" fontId="46" fillId="0" borderId="21" xfId="0" applyFont="1" applyFill="1" applyBorder="1" applyAlignment="1">
      <alignment horizontal="left" vertical="center" wrapText="1"/>
    </xf>
    <xf numFmtId="0" fontId="46" fillId="0" borderId="3" xfId="0" applyFont="1" applyFill="1" applyBorder="1" applyAlignment="1">
      <alignment horizontal="left" vertical="center" wrapText="1"/>
    </xf>
    <xf numFmtId="0" fontId="55" fillId="0" borderId="47" xfId="0" applyFont="1" applyFill="1" applyBorder="1" applyAlignment="1">
      <alignment horizontal="center" vertical="center"/>
    </xf>
    <xf numFmtId="0" fontId="130" fillId="0" borderId="44" xfId="0" applyFont="1" applyFill="1" applyBorder="1" applyAlignment="1">
      <alignment horizontal="left" vertical="center" wrapText="1"/>
    </xf>
    <xf numFmtId="0" fontId="130" fillId="0" borderId="63" xfId="0" applyFont="1" applyFill="1" applyBorder="1" applyAlignment="1">
      <alignment horizontal="left" vertical="center" wrapText="1"/>
    </xf>
    <xf numFmtId="0" fontId="23" fillId="0" borderId="20" xfId="0" applyFont="1" applyFill="1" applyBorder="1" applyAlignment="1">
      <alignment horizontal="left" vertical="center" wrapText="1"/>
    </xf>
    <xf numFmtId="0" fontId="116" fillId="0" borderId="76" xfId="0" applyFont="1" applyFill="1" applyBorder="1" applyAlignment="1">
      <alignment horizontal="left" wrapText="1"/>
    </xf>
    <xf numFmtId="0" fontId="116" fillId="0" borderId="75" xfId="0" applyFont="1" applyFill="1" applyBorder="1" applyAlignment="1">
      <alignment horizontal="left" wrapText="1"/>
    </xf>
  </cellXfs>
  <cellStyles count="10">
    <cellStyle name="Excel Built-in Normal" xfId="1"/>
    <cellStyle name="Normální" xfId="0" builtinId="0"/>
    <cellStyle name="Normální 2" xfId="2"/>
    <cellStyle name="Normální 3" xfId="3"/>
    <cellStyle name="Normální 4" xfId="4"/>
    <cellStyle name="Normální 5" xfId="5"/>
    <cellStyle name="Normální 5 2" xfId="8"/>
    <cellStyle name="Normální 5 3" xfId="9"/>
    <cellStyle name="Normální 6" xfId="6"/>
    <cellStyle name="Styl 1" xfId="7"/>
  </cellStyles>
  <dxfs count="0"/>
  <tableStyles count="0" defaultTableStyle="TableStyleMedium2" defaultPivotStyle="PivotStyleMedium9"/>
  <colors>
    <mruColors>
      <color rgb="FFFFFFCC"/>
      <color rgb="FFFFFF99"/>
      <color rgb="FF9966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workbookViewId="0">
      <pane ySplit="2" topLeftCell="A3" activePane="bottomLeft" state="frozen"/>
      <selection pane="bottomLeft" activeCell="C6" sqref="C6"/>
    </sheetView>
  </sheetViews>
  <sheetFormatPr defaultRowHeight="15" x14ac:dyDescent="0.25"/>
  <cols>
    <col min="1" max="1" width="4.7109375" customWidth="1"/>
    <col min="2" max="2" width="11.5703125" customWidth="1"/>
    <col min="3" max="3" width="36.42578125" customWidth="1"/>
    <col min="4" max="4" width="11.7109375" customWidth="1"/>
    <col min="5" max="5" width="10.42578125" customWidth="1"/>
    <col min="6" max="6" width="16.42578125" customWidth="1"/>
    <col min="7" max="7" width="17.140625" customWidth="1"/>
    <col min="8" max="8" width="12.28515625" customWidth="1"/>
    <col min="9" max="9" width="11.5703125" customWidth="1"/>
    <col min="10" max="11" width="35.7109375" customWidth="1"/>
    <col min="12" max="13" width="10.7109375" customWidth="1"/>
    <col min="14" max="14" width="11.42578125" customWidth="1"/>
    <col min="15" max="15" width="10.7109375" customWidth="1"/>
    <col min="16" max="16" width="11.140625" customWidth="1"/>
  </cols>
  <sheetData>
    <row r="1" spans="1:16" ht="18.75" x14ac:dyDescent="0.3">
      <c r="A1" s="1" t="s">
        <v>31</v>
      </c>
      <c r="J1" s="24"/>
      <c r="K1" s="24"/>
    </row>
    <row r="2" spans="1:16" ht="90" customHeight="1" thickBot="1" x14ac:dyDescent="0.3">
      <c r="A2" s="33" t="s">
        <v>0</v>
      </c>
      <c r="B2" s="34" t="s">
        <v>1</v>
      </c>
      <c r="C2" s="34" t="s">
        <v>2</v>
      </c>
      <c r="D2" s="34" t="s">
        <v>41</v>
      </c>
      <c r="E2" s="34" t="s">
        <v>3</v>
      </c>
      <c r="F2" s="34" t="s">
        <v>116</v>
      </c>
      <c r="G2" s="34" t="s">
        <v>32</v>
      </c>
      <c r="H2" s="35" t="s">
        <v>30</v>
      </c>
      <c r="I2" s="35" t="s">
        <v>117</v>
      </c>
      <c r="J2" s="40" t="s">
        <v>88</v>
      </c>
      <c r="K2" s="41" t="s">
        <v>34</v>
      </c>
      <c r="L2" s="39" t="s">
        <v>60</v>
      </c>
      <c r="M2" s="34" t="s">
        <v>62</v>
      </c>
      <c r="N2" s="34" t="s">
        <v>104</v>
      </c>
      <c r="O2" s="35" t="s">
        <v>61</v>
      </c>
      <c r="P2" s="54" t="s">
        <v>71</v>
      </c>
    </row>
    <row r="3" spans="1:16" ht="75" x14ac:dyDescent="0.25">
      <c r="A3" s="137">
        <v>1</v>
      </c>
      <c r="B3" s="31" t="s">
        <v>4</v>
      </c>
      <c r="C3" s="31" t="s">
        <v>5</v>
      </c>
      <c r="D3" s="138" t="s">
        <v>42</v>
      </c>
      <c r="E3" s="32" t="s">
        <v>6</v>
      </c>
      <c r="F3" s="10">
        <v>5518441</v>
      </c>
      <c r="G3" s="10">
        <v>5518441</v>
      </c>
      <c r="H3" s="36"/>
      <c r="I3" s="36"/>
      <c r="J3" s="42" t="s">
        <v>90</v>
      </c>
      <c r="K3" s="43" t="s">
        <v>124</v>
      </c>
      <c r="L3" s="89"/>
      <c r="M3" s="89"/>
      <c r="N3" s="89"/>
      <c r="O3" s="89"/>
      <c r="P3" s="55"/>
    </row>
    <row r="4" spans="1:16" ht="46.5" customHeight="1" x14ac:dyDescent="0.25">
      <c r="A4" s="2">
        <v>2</v>
      </c>
      <c r="B4" s="3" t="s">
        <v>4</v>
      </c>
      <c r="C4" s="85" t="s">
        <v>7</v>
      </c>
      <c r="D4" s="26" t="s">
        <v>43</v>
      </c>
      <c r="E4" s="4" t="s">
        <v>8</v>
      </c>
      <c r="F4" s="6">
        <v>40674</v>
      </c>
      <c r="G4" s="25">
        <v>0</v>
      </c>
      <c r="H4" s="25"/>
      <c r="I4" s="147"/>
      <c r="J4" s="44" t="s">
        <v>89</v>
      </c>
      <c r="K4" s="45" t="s">
        <v>91</v>
      </c>
      <c r="L4" s="89"/>
      <c r="M4" s="89"/>
      <c r="N4" s="89"/>
      <c r="O4" s="89"/>
      <c r="P4" s="56"/>
    </row>
    <row r="5" spans="1:16" ht="135" x14ac:dyDescent="0.25">
      <c r="A5" s="2">
        <v>3</v>
      </c>
      <c r="B5" s="3" t="s">
        <v>4</v>
      </c>
      <c r="C5" s="3" t="s">
        <v>9</v>
      </c>
      <c r="D5" s="27" t="s">
        <v>44</v>
      </c>
      <c r="E5" s="4" t="s">
        <v>10</v>
      </c>
      <c r="F5" s="8" t="s">
        <v>76</v>
      </c>
      <c r="G5" s="36">
        <v>2400910</v>
      </c>
      <c r="H5" s="37"/>
      <c r="I5" s="140" t="s">
        <v>118</v>
      </c>
      <c r="J5" s="44" t="s">
        <v>119</v>
      </c>
      <c r="K5" s="46" t="s">
        <v>92</v>
      </c>
      <c r="L5" s="90"/>
      <c r="M5" s="91"/>
      <c r="N5" s="92"/>
      <c r="O5" s="93"/>
      <c r="P5" s="56"/>
    </row>
    <row r="6" spans="1:16" ht="135" x14ac:dyDescent="0.25">
      <c r="A6" s="2">
        <v>4</v>
      </c>
      <c r="B6" s="3" t="s">
        <v>4</v>
      </c>
      <c r="C6" s="3" t="s">
        <v>11</v>
      </c>
      <c r="D6" s="26" t="s">
        <v>45</v>
      </c>
      <c r="E6" s="4" t="s">
        <v>10</v>
      </c>
      <c r="F6" s="8" t="s">
        <v>77</v>
      </c>
      <c r="G6" s="5">
        <v>474280.44</v>
      </c>
      <c r="H6" s="37"/>
      <c r="I6" s="37"/>
      <c r="J6" s="44" t="s">
        <v>121</v>
      </c>
      <c r="K6" s="46" t="s">
        <v>92</v>
      </c>
      <c r="L6" s="90"/>
      <c r="M6" s="91"/>
      <c r="N6" s="92"/>
      <c r="O6" s="93"/>
      <c r="P6" s="56"/>
    </row>
    <row r="7" spans="1:16" ht="135" x14ac:dyDescent="0.25">
      <c r="A7" s="2">
        <v>5</v>
      </c>
      <c r="B7" s="3" t="s">
        <v>4</v>
      </c>
      <c r="C7" s="3" t="s">
        <v>12</v>
      </c>
      <c r="D7" s="26" t="s">
        <v>45</v>
      </c>
      <c r="E7" s="4" t="s">
        <v>10</v>
      </c>
      <c r="F7" s="8" t="s">
        <v>78</v>
      </c>
      <c r="G7" s="5">
        <v>672878.4</v>
      </c>
      <c r="H7" s="36"/>
      <c r="I7" s="36"/>
      <c r="J7" s="44" t="s">
        <v>120</v>
      </c>
      <c r="K7" s="46" t="s">
        <v>92</v>
      </c>
      <c r="L7" s="90"/>
      <c r="M7" s="92"/>
      <c r="N7" s="92"/>
      <c r="O7" s="93"/>
      <c r="P7" s="56"/>
    </row>
    <row r="8" spans="1:16" ht="90" x14ac:dyDescent="0.25">
      <c r="A8" s="2">
        <v>6</v>
      </c>
      <c r="B8" s="3" t="s">
        <v>4</v>
      </c>
      <c r="C8" s="3" t="s">
        <v>13</v>
      </c>
      <c r="D8" s="26" t="s">
        <v>46</v>
      </c>
      <c r="E8" s="4" t="s">
        <v>8</v>
      </c>
      <c r="F8" s="5"/>
      <c r="G8" s="5">
        <v>5787124.75</v>
      </c>
      <c r="H8" s="38"/>
      <c r="I8" s="38"/>
      <c r="J8" s="44" t="s">
        <v>108</v>
      </c>
      <c r="K8" s="47" t="s">
        <v>93</v>
      </c>
      <c r="L8" s="94"/>
      <c r="M8" s="94"/>
      <c r="N8" s="95"/>
      <c r="O8" s="95"/>
      <c r="P8" s="56"/>
    </row>
    <row r="9" spans="1:16" ht="90" x14ac:dyDescent="0.25">
      <c r="A9" s="2">
        <v>7</v>
      </c>
      <c r="B9" s="3" t="s">
        <v>4</v>
      </c>
      <c r="C9" s="3" t="s">
        <v>14</v>
      </c>
      <c r="D9" s="26" t="s">
        <v>47</v>
      </c>
      <c r="E9" s="4" t="s">
        <v>8</v>
      </c>
      <c r="F9" s="5"/>
      <c r="G9" s="5">
        <v>4715937.32</v>
      </c>
      <c r="H9" s="38"/>
      <c r="I9" s="38"/>
      <c r="J9" s="44" t="s">
        <v>109</v>
      </c>
      <c r="K9" s="47" t="s">
        <v>93</v>
      </c>
      <c r="L9" s="95"/>
      <c r="M9" s="95"/>
      <c r="N9" s="95"/>
      <c r="O9" s="95"/>
      <c r="P9" s="56"/>
    </row>
    <row r="10" spans="1:16" ht="105" x14ac:dyDescent="0.25">
      <c r="A10" s="2">
        <v>8</v>
      </c>
      <c r="B10" s="3" t="s">
        <v>4</v>
      </c>
      <c r="C10" s="3" t="s">
        <v>15</v>
      </c>
      <c r="D10" s="26" t="s">
        <v>48</v>
      </c>
      <c r="E10" s="4" t="s">
        <v>16</v>
      </c>
      <c r="F10" s="5"/>
      <c r="G10" s="5">
        <v>3289296</v>
      </c>
      <c r="H10" s="38"/>
      <c r="I10" s="38"/>
      <c r="J10" s="44" t="s">
        <v>81</v>
      </c>
      <c r="K10" s="47" t="s">
        <v>94</v>
      </c>
      <c r="L10" s="95"/>
      <c r="M10" s="95"/>
      <c r="N10" s="95"/>
      <c r="O10" s="95"/>
      <c r="P10" s="56"/>
    </row>
    <row r="11" spans="1:16" ht="105" x14ac:dyDescent="0.25">
      <c r="A11" s="2">
        <v>9</v>
      </c>
      <c r="B11" s="3" t="s">
        <v>4</v>
      </c>
      <c r="C11" s="3" t="s">
        <v>17</v>
      </c>
      <c r="D11" s="27" t="s">
        <v>49</v>
      </c>
      <c r="E11" s="4" t="s">
        <v>16</v>
      </c>
      <c r="F11" s="5"/>
      <c r="G11" s="5">
        <v>1007247.45</v>
      </c>
      <c r="H11" s="38"/>
      <c r="I11" s="38"/>
      <c r="J11" s="44" t="s">
        <v>33</v>
      </c>
      <c r="K11" s="47" t="s">
        <v>94</v>
      </c>
      <c r="L11" s="95"/>
      <c r="M11" s="95"/>
      <c r="N11" s="95"/>
      <c r="O11" s="95"/>
      <c r="P11" s="56"/>
    </row>
    <row r="12" spans="1:16" ht="135" x14ac:dyDescent="0.25">
      <c r="A12" s="2">
        <v>10</v>
      </c>
      <c r="B12" s="3" t="s">
        <v>4</v>
      </c>
      <c r="C12" s="3" t="s">
        <v>18</v>
      </c>
      <c r="D12" s="27" t="s">
        <v>50</v>
      </c>
      <c r="E12" s="4" t="s">
        <v>16</v>
      </c>
      <c r="F12" s="5"/>
      <c r="G12" s="5">
        <v>26336.35</v>
      </c>
      <c r="H12" s="38"/>
      <c r="I12" s="38"/>
      <c r="J12" s="44" t="s">
        <v>95</v>
      </c>
      <c r="K12" s="47" t="s">
        <v>97</v>
      </c>
      <c r="L12" s="95"/>
      <c r="M12" s="95"/>
      <c r="N12" s="95"/>
      <c r="O12" s="95"/>
      <c r="P12" s="57" t="s">
        <v>72</v>
      </c>
    </row>
    <row r="13" spans="1:16" ht="135" x14ac:dyDescent="0.25">
      <c r="A13" s="2">
        <v>11</v>
      </c>
      <c r="B13" s="3" t="s">
        <v>4</v>
      </c>
      <c r="C13" s="3" t="s">
        <v>19</v>
      </c>
      <c r="D13" s="28" t="s">
        <v>51</v>
      </c>
      <c r="E13" s="4" t="s">
        <v>16</v>
      </c>
      <c r="F13" s="5"/>
      <c r="G13" s="5">
        <v>676995</v>
      </c>
      <c r="H13" s="38"/>
      <c r="I13" s="38"/>
      <c r="J13" s="48" t="s">
        <v>96</v>
      </c>
      <c r="K13" s="47" t="s">
        <v>98</v>
      </c>
      <c r="L13" s="95"/>
      <c r="M13" s="95"/>
      <c r="N13" s="95"/>
      <c r="O13" s="95"/>
      <c r="P13" s="57" t="s">
        <v>72</v>
      </c>
    </row>
    <row r="14" spans="1:16" ht="90" x14ac:dyDescent="0.25">
      <c r="A14" s="2">
        <v>12</v>
      </c>
      <c r="B14" s="3" t="s">
        <v>4</v>
      </c>
      <c r="C14" s="3" t="s">
        <v>36</v>
      </c>
      <c r="D14" s="28" t="s">
        <v>52</v>
      </c>
      <c r="E14" s="4" t="s">
        <v>8</v>
      </c>
      <c r="F14" s="5"/>
      <c r="G14" s="5">
        <v>63267368</v>
      </c>
      <c r="H14" s="38"/>
      <c r="I14" s="38"/>
      <c r="J14" s="49" t="s">
        <v>105</v>
      </c>
      <c r="K14" s="50" t="s">
        <v>99</v>
      </c>
      <c r="L14" s="96" t="s">
        <v>113</v>
      </c>
      <c r="M14" s="95"/>
      <c r="N14" s="95"/>
      <c r="O14" s="95"/>
      <c r="P14" s="56"/>
    </row>
    <row r="15" spans="1:16" ht="60" x14ac:dyDescent="0.25">
      <c r="A15" s="2">
        <v>12</v>
      </c>
      <c r="B15" s="3" t="s">
        <v>4</v>
      </c>
      <c r="C15" s="3" t="s">
        <v>36</v>
      </c>
      <c r="D15" s="28" t="s">
        <v>52</v>
      </c>
      <c r="E15" s="4" t="s">
        <v>8</v>
      </c>
      <c r="F15" s="5"/>
      <c r="G15" s="6">
        <v>11336717.52</v>
      </c>
      <c r="H15" s="141"/>
      <c r="I15" s="38"/>
      <c r="J15" s="88" t="s">
        <v>106</v>
      </c>
      <c r="K15" s="65" t="s">
        <v>125</v>
      </c>
      <c r="L15" s="99"/>
      <c r="M15" s="29"/>
      <c r="N15" s="97"/>
      <c r="O15" s="97"/>
      <c r="P15" s="56"/>
    </row>
    <row r="16" spans="1:16" ht="45" x14ac:dyDescent="0.25">
      <c r="A16" s="2">
        <v>13</v>
      </c>
      <c r="B16" s="11" t="s">
        <v>4</v>
      </c>
      <c r="C16" s="12" t="s">
        <v>20</v>
      </c>
      <c r="D16" s="28" t="s">
        <v>53</v>
      </c>
      <c r="E16" s="13" t="s">
        <v>16</v>
      </c>
      <c r="F16" s="7"/>
      <c r="G16" s="14">
        <v>1105</v>
      </c>
      <c r="H16" s="142"/>
      <c r="I16" s="15"/>
      <c r="J16" s="51" t="s">
        <v>37</v>
      </c>
      <c r="K16" s="50" t="s">
        <v>110</v>
      </c>
      <c r="L16" s="96" t="s">
        <v>111</v>
      </c>
      <c r="M16" s="29"/>
      <c r="N16" s="29"/>
      <c r="O16" s="53"/>
      <c r="P16" s="56"/>
    </row>
    <row r="17" spans="1:16" ht="45" x14ac:dyDescent="0.25">
      <c r="A17" s="2">
        <v>15</v>
      </c>
      <c r="B17" s="3" t="s">
        <v>4</v>
      </c>
      <c r="C17" s="12" t="s">
        <v>21</v>
      </c>
      <c r="D17" s="28" t="s">
        <v>54</v>
      </c>
      <c r="E17" s="4" t="s">
        <v>10</v>
      </c>
      <c r="F17" s="7"/>
      <c r="G17" s="5">
        <v>327897</v>
      </c>
      <c r="H17" s="38"/>
      <c r="I17" s="15"/>
      <c r="J17" s="51" t="s">
        <v>38</v>
      </c>
      <c r="K17" s="86" t="s">
        <v>100</v>
      </c>
      <c r="L17" s="99"/>
      <c r="M17" s="97"/>
      <c r="N17" s="98" t="s">
        <v>112</v>
      </c>
      <c r="O17" s="84" t="s">
        <v>79</v>
      </c>
      <c r="P17" s="56"/>
    </row>
    <row r="18" spans="1:16" ht="45" x14ac:dyDescent="0.25">
      <c r="A18" s="2">
        <v>16</v>
      </c>
      <c r="B18" s="3" t="s">
        <v>4</v>
      </c>
      <c r="C18" s="3" t="s">
        <v>22</v>
      </c>
      <c r="D18" s="28" t="s">
        <v>55</v>
      </c>
      <c r="E18" s="4" t="s">
        <v>23</v>
      </c>
      <c r="F18" s="5"/>
      <c r="G18" s="5">
        <v>300000</v>
      </c>
      <c r="H18" s="38"/>
      <c r="I18" s="38"/>
      <c r="J18" s="52" t="s">
        <v>126</v>
      </c>
      <c r="K18" s="87" t="s">
        <v>101</v>
      </c>
      <c r="L18" s="99"/>
      <c r="M18" s="29"/>
      <c r="N18" s="29"/>
      <c r="O18" s="53"/>
      <c r="P18" s="57" t="s">
        <v>72</v>
      </c>
    </row>
    <row r="19" spans="1:16" ht="45" x14ac:dyDescent="0.25">
      <c r="A19" s="2">
        <v>18</v>
      </c>
      <c r="B19" s="3" t="s">
        <v>4</v>
      </c>
      <c r="C19" s="129" t="s">
        <v>24</v>
      </c>
      <c r="D19" s="130" t="s">
        <v>56</v>
      </c>
      <c r="E19" s="131" t="s">
        <v>8</v>
      </c>
      <c r="F19" s="132" t="s">
        <v>25</v>
      </c>
      <c r="G19" s="132">
        <v>0</v>
      </c>
      <c r="H19" s="143"/>
      <c r="I19" s="133"/>
      <c r="J19" s="52" t="s">
        <v>39</v>
      </c>
      <c r="K19" s="134" t="s">
        <v>107</v>
      </c>
      <c r="L19" s="83" t="s">
        <v>79</v>
      </c>
      <c r="M19" s="101"/>
      <c r="N19" s="101"/>
      <c r="O19" s="102"/>
      <c r="P19" s="57" t="s">
        <v>72</v>
      </c>
    </row>
    <row r="20" spans="1:16" ht="45" x14ac:dyDescent="0.25">
      <c r="A20" s="75">
        <v>19</v>
      </c>
      <c r="B20" s="76" t="s">
        <v>4</v>
      </c>
      <c r="C20" s="76" t="s">
        <v>26</v>
      </c>
      <c r="D20" s="77" t="s">
        <v>57</v>
      </c>
      <c r="E20" s="78" t="s">
        <v>8</v>
      </c>
      <c r="F20" s="79"/>
      <c r="G20" s="135">
        <v>16023.95</v>
      </c>
      <c r="H20" s="144"/>
      <c r="I20" s="80"/>
      <c r="J20" s="81" t="s">
        <v>82</v>
      </c>
      <c r="K20" s="82" t="s">
        <v>102</v>
      </c>
      <c r="L20" s="100"/>
      <c r="M20" s="101"/>
      <c r="N20" s="98" t="s">
        <v>112</v>
      </c>
      <c r="O20" s="84" t="s">
        <v>79</v>
      </c>
      <c r="P20" s="57" t="s">
        <v>72</v>
      </c>
    </row>
    <row r="21" spans="1:16" ht="90" x14ac:dyDescent="0.25">
      <c r="A21" s="2">
        <v>21</v>
      </c>
      <c r="B21" s="3" t="s">
        <v>4</v>
      </c>
      <c r="C21" s="12" t="s">
        <v>27</v>
      </c>
      <c r="D21" s="28" t="s">
        <v>58</v>
      </c>
      <c r="E21" s="4" t="s">
        <v>28</v>
      </c>
      <c r="F21" s="7"/>
      <c r="G21" s="16">
        <v>9222023.2400000002</v>
      </c>
      <c r="H21" s="30"/>
      <c r="I21" s="15"/>
      <c r="J21" s="52" t="s">
        <v>40</v>
      </c>
      <c r="K21" s="47" t="s">
        <v>93</v>
      </c>
      <c r="L21" s="95"/>
      <c r="M21" s="95"/>
      <c r="N21" s="95"/>
      <c r="O21" s="95"/>
      <c r="P21" s="56"/>
    </row>
    <row r="22" spans="1:16" ht="60.75" thickBot="1" x14ac:dyDescent="0.3">
      <c r="A22" s="108">
        <v>37</v>
      </c>
      <c r="B22" s="109" t="s">
        <v>4</v>
      </c>
      <c r="C22" s="110" t="s">
        <v>29</v>
      </c>
      <c r="D22" s="111" t="s">
        <v>59</v>
      </c>
      <c r="E22" s="112" t="s">
        <v>16</v>
      </c>
      <c r="F22" s="113"/>
      <c r="G22" s="114">
        <v>0</v>
      </c>
      <c r="H22" s="145"/>
      <c r="I22" s="115"/>
      <c r="J22" s="116" t="s">
        <v>83</v>
      </c>
      <c r="K22" s="117" t="s">
        <v>103</v>
      </c>
      <c r="L22" s="118"/>
      <c r="M22" s="119"/>
      <c r="N22" s="119"/>
      <c r="O22" s="120"/>
      <c r="P22" s="121" t="s">
        <v>72</v>
      </c>
    </row>
    <row r="23" spans="1:16" ht="30.75" customHeight="1" x14ac:dyDescent="0.25">
      <c r="A23" s="137"/>
      <c r="B23" s="124" t="s">
        <v>122</v>
      </c>
      <c r="C23" s="125" t="s">
        <v>123</v>
      </c>
      <c r="D23" s="103"/>
      <c r="E23" s="139"/>
      <c r="F23" s="126">
        <f>SUM(F3:F22)</f>
        <v>5559115</v>
      </c>
      <c r="G23" s="127">
        <f>SUM(G3:G22)</f>
        <v>109040581.42</v>
      </c>
      <c r="H23" s="146"/>
      <c r="I23" s="128">
        <f>SUM(I3:I22)</f>
        <v>0</v>
      </c>
      <c r="J23" s="104"/>
      <c r="K23" s="122"/>
      <c r="L23" s="105"/>
      <c r="M23" s="123"/>
      <c r="N23" s="123"/>
      <c r="O23" s="106"/>
      <c r="P23" s="107"/>
    </row>
    <row r="24" spans="1:16" x14ac:dyDescent="0.25">
      <c r="A24" s="66"/>
      <c r="B24" s="67"/>
      <c r="C24" s="71"/>
      <c r="D24" s="68"/>
      <c r="E24" s="69"/>
      <c r="F24" s="70"/>
      <c r="G24" s="71"/>
      <c r="H24" s="71"/>
      <c r="I24" s="70"/>
      <c r="J24" s="72"/>
      <c r="K24" s="58"/>
      <c r="L24" s="73"/>
      <c r="M24" s="73"/>
      <c r="N24" s="73"/>
      <c r="O24" s="73"/>
      <c r="P24" s="74"/>
    </row>
    <row r="25" spans="1:16" x14ac:dyDescent="0.25">
      <c r="A25" s="66"/>
      <c r="B25" s="67"/>
      <c r="C25" s="71"/>
      <c r="D25" s="68"/>
      <c r="E25" s="69"/>
      <c r="F25" s="70"/>
      <c r="G25" s="71"/>
      <c r="H25" s="71"/>
      <c r="I25" s="70"/>
      <c r="J25" s="72"/>
      <c r="K25" s="58"/>
      <c r="L25" s="73"/>
      <c r="M25" s="73"/>
      <c r="N25" s="73"/>
      <c r="O25" s="73"/>
      <c r="P25" s="74"/>
    </row>
    <row r="26" spans="1:16" x14ac:dyDescent="0.25">
      <c r="A26" s="66"/>
      <c r="B26" s="67"/>
      <c r="C26" s="71"/>
      <c r="D26" s="68"/>
      <c r="E26" s="69"/>
      <c r="F26" s="70"/>
      <c r="G26" s="71"/>
      <c r="H26" s="71"/>
      <c r="I26" s="70"/>
      <c r="J26" s="72"/>
      <c r="K26" s="58"/>
      <c r="L26" s="73"/>
      <c r="M26" s="73"/>
      <c r="N26" s="73"/>
      <c r="O26" s="73"/>
      <c r="P26" s="74"/>
    </row>
    <row r="27" spans="1:16" x14ac:dyDescent="0.25">
      <c r="A27" s="66"/>
      <c r="B27" s="67"/>
      <c r="C27" s="71"/>
      <c r="D27" s="68"/>
      <c r="E27" s="69"/>
      <c r="F27" s="70"/>
      <c r="G27" s="71"/>
      <c r="H27" s="71"/>
      <c r="I27" s="70"/>
      <c r="J27" s="72"/>
      <c r="K27" s="58"/>
      <c r="L27" s="73"/>
      <c r="M27" s="73"/>
      <c r="N27" s="73"/>
      <c r="O27" s="73"/>
      <c r="P27" s="74"/>
    </row>
    <row r="28" spans="1:16" x14ac:dyDescent="0.25">
      <c r="A28" s="66"/>
      <c r="B28" s="67"/>
      <c r="C28" s="71"/>
      <c r="D28" s="68"/>
      <c r="E28" s="69"/>
      <c r="F28" s="70"/>
      <c r="G28" s="71"/>
      <c r="H28" s="71"/>
      <c r="I28" s="70"/>
      <c r="J28" s="72"/>
      <c r="K28" s="58"/>
      <c r="L28" s="73"/>
      <c r="M28" s="73"/>
      <c r="N28" s="73"/>
      <c r="O28" s="73"/>
      <c r="P28" s="74"/>
    </row>
    <row r="29" spans="1:16" x14ac:dyDescent="0.25">
      <c r="A29" s="66"/>
      <c r="B29" s="67"/>
      <c r="C29" s="71"/>
      <c r="D29" s="68"/>
      <c r="E29" s="69"/>
      <c r="F29" s="70"/>
      <c r="G29" s="71"/>
      <c r="H29" s="71"/>
      <c r="I29" s="70"/>
      <c r="J29" s="72"/>
      <c r="K29" s="58"/>
      <c r="L29" s="73"/>
      <c r="M29" s="73"/>
      <c r="N29" s="73"/>
      <c r="O29" s="73"/>
      <c r="P29" s="74"/>
    </row>
    <row r="30" spans="1:16" x14ac:dyDescent="0.25">
      <c r="A30" s="66"/>
      <c r="B30" s="67"/>
      <c r="C30" s="21"/>
      <c r="D30" s="68"/>
      <c r="E30" s="69"/>
      <c r="F30" s="70"/>
      <c r="G30" s="71"/>
      <c r="H30" s="71"/>
      <c r="I30" s="70"/>
      <c r="J30" s="72"/>
      <c r="K30" s="58"/>
      <c r="L30" s="73"/>
      <c r="M30" s="73"/>
      <c r="N30" s="73"/>
      <c r="O30" s="73"/>
      <c r="P30" s="74"/>
    </row>
    <row r="31" spans="1:16" x14ac:dyDescent="0.25">
      <c r="A31" s="17"/>
      <c r="B31" s="18"/>
      <c r="C31" s="71"/>
      <c r="D31" s="18"/>
      <c r="E31" s="19"/>
      <c r="F31" s="20"/>
      <c r="G31" s="21"/>
      <c r="H31" s="21"/>
      <c r="I31" s="21"/>
      <c r="J31" s="20"/>
      <c r="K31" s="20"/>
    </row>
    <row r="32" spans="1:16" x14ac:dyDescent="0.25">
      <c r="A32" s="17"/>
      <c r="B32" s="61" t="s">
        <v>80</v>
      </c>
      <c r="C32" s="18"/>
      <c r="D32" s="18"/>
      <c r="E32" s="19"/>
      <c r="F32" s="20"/>
      <c r="G32" s="21"/>
      <c r="H32" s="21"/>
      <c r="I32" s="21"/>
      <c r="J32" s="20"/>
      <c r="K32" s="20"/>
    </row>
    <row r="33" spans="1:13" ht="30" x14ac:dyDescent="0.25">
      <c r="A33" s="22"/>
      <c r="B33" s="62"/>
      <c r="C33" s="58" t="s">
        <v>35</v>
      </c>
      <c r="G33" s="21"/>
      <c r="H33" s="21"/>
      <c r="I33" s="21"/>
      <c r="J33" s="21"/>
      <c r="K33" s="21"/>
    </row>
    <row r="34" spans="1:13" ht="60" x14ac:dyDescent="0.25">
      <c r="A34" s="22"/>
      <c r="B34" s="63"/>
      <c r="C34" s="58" t="s">
        <v>84</v>
      </c>
      <c r="F34" s="21"/>
      <c r="G34" s="21"/>
      <c r="H34" s="21"/>
      <c r="J34" s="21"/>
      <c r="K34" s="21"/>
      <c r="M34" s="21"/>
    </row>
    <row r="35" spans="1:13" ht="60" x14ac:dyDescent="0.25">
      <c r="A35" s="22"/>
      <c r="B35" s="59"/>
      <c r="C35" s="58" t="s">
        <v>87</v>
      </c>
      <c r="F35" s="21"/>
      <c r="G35" s="21"/>
      <c r="H35" s="21"/>
      <c r="I35" s="21"/>
      <c r="J35" s="21"/>
      <c r="K35" s="21"/>
    </row>
    <row r="36" spans="1:13" ht="30" x14ac:dyDescent="0.25">
      <c r="A36" s="22"/>
      <c r="B36" s="60"/>
      <c r="C36" s="58" t="s">
        <v>85</v>
      </c>
      <c r="F36" s="21"/>
      <c r="G36" s="21"/>
      <c r="H36" s="21"/>
      <c r="I36" s="21"/>
      <c r="J36" s="21"/>
      <c r="K36" s="21"/>
      <c r="M36" s="9"/>
    </row>
    <row r="37" spans="1:13" ht="30" x14ac:dyDescent="0.25">
      <c r="A37" s="22"/>
      <c r="B37" s="64"/>
      <c r="C37" s="58" t="s">
        <v>86</v>
      </c>
      <c r="F37" s="21"/>
      <c r="G37" s="21"/>
      <c r="H37" s="21"/>
      <c r="I37" s="21"/>
      <c r="J37" s="21"/>
      <c r="K37" s="21"/>
    </row>
    <row r="38" spans="1:13" x14ac:dyDescent="0.25">
      <c r="A38" s="22"/>
      <c r="B38" s="22"/>
      <c r="F38" s="21"/>
      <c r="G38" s="21"/>
      <c r="H38" s="21"/>
      <c r="I38" s="21"/>
      <c r="J38" s="21"/>
      <c r="K38" s="21"/>
    </row>
    <row r="39" spans="1:13" x14ac:dyDescent="0.25">
      <c r="A39" s="22"/>
      <c r="B39" s="22"/>
      <c r="F39" s="21"/>
      <c r="G39" s="21"/>
      <c r="H39" s="21"/>
      <c r="I39" s="21"/>
      <c r="J39" s="21"/>
      <c r="K39" s="21"/>
    </row>
    <row r="40" spans="1:13" x14ac:dyDescent="0.25">
      <c r="A40" s="17"/>
      <c r="B40" s="18"/>
      <c r="C40" s="18"/>
      <c r="D40" s="18"/>
      <c r="E40" s="19"/>
      <c r="F40" s="21"/>
      <c r="G40" s="21"/>
      <c r="H40" s="21"/>
      <c r="I40" s="21"/>
      <c r="J40" s="21"/>
      <c r="K40" s="21"/>
    </row>
    <row r="41" spans="1:13" x14ac:dyDescent="0.25">
      <c r="A41" s="17"/>
      <c r="B41" s="18"/>
      <c r="C41" s="18"/>
      <c r="D41" s="18"/>
      <c r="E41" s="19"/>
      <c r="F41" s="21"/>
      <c r="G41" s="21"/>
      <c r="H41" s="21"/>
      <c r="I41" s="21"/>
      <c r="J41" s="21"/>
      <c r="K41" s="21"/>
    </row>
    <row r="42" spans="1:13" x14ac:dyDescent="0.25">
      <c r="A42" s="17"/>
      <c r="B42" s="18"/>
      <c r="C42" s="18"/>
      <c r="D42" s="18"/>
      <c r="E42" s="19"/>
      <c r="F42" s="21"/>
      <c r="G42" s="21"/>
      <c r="H42" s="21"/>
      <c r="I42" s="21"/>
      <c r="J42" s="21"/>
      <c r="K42" s="21"/>
    </row>
    <row r="43" spans="1:13" x14ac:dyDescent="0.25">
      <c r="A43" s="17"/>
      <c r="B43" s="18"/>
      <c r="C43" s="18"/>
      <c r="D43" s="18"/>
      <c r="E43" s="19"/>
      <c r="F43" s="21"/>
      <c r="G43" s="21"/>
      <c r="H43" s="21"/>
      <c r="I43" s="21"/>
      <c r="J43" s="21"/>
      <c r="K43" s="21"/>
    </row>
    <row r="44" spans="1:13" x14ac:dyDescent="0.25">
      <c r="A44" s="17"/>
      <c r="B44" s="18"/>
      <c r="C44" s="18"/>
      <c r="D44" s="18"/>
      <c r="E44" s="19"/>
      <c r="F44" s="21"/>
      <c r="G44" s="21"/>
      <c r="H44" s="21"/>
      <c r="I44" s="21"/>
      <c r="J44" s="21"/>
      <c r="K44" s="21"/>
    </row>
    <row r="45" spans="1:13" x14ac:dyDescent="0.25">
      <c r="A45" s="17"/>
      <c r="E45" s="23"/>
      <c r="F45" s="9"/>
      <c r="G45" s="9"/>
      <c r="H45" s="9"/>
      <c r="I45" s="9"/>
      <c r="J45" s="9"/>
      <c r="K45" s="9"/>
    </row>
    <row r="46" spans="1:13" x14ac:dyDescent="0.25">
      <c r="A46" s="17"/>
      <c r="E46" s="23"/>
      <c r="F46" s="9"/>
      <c r="G46" s="9"/>
      <c r="H46" s="9"/>
      <c r="I46" s="9"/>
      <c r="J46" s="9"/>
      <c r="K46" s="9"/>
    </row>
    <row r="47" spans="1:13" x14ac:dyDescent="0.25">
      <c r="A47" s="17"/>
      <c r="E47" s="23"/>
      <c r="F47" s="9"/>
      <c r="G47" s="9"/>
      <c r="H47" s="9"/>
      <c r="I47" s="9"/>
      <c r="J47" s="9"/>
      <c r="K47" s="9"/>
    </row>
    <row r="48" spans="1:13" x14ac:dyDescent="0.25">
      <c r="A48" s="17"/>
      <c r="E48" s="23"/>
      <c r="F48" s="9"/>
      <c r="G48" s="9"/>
      <c r="H48" s="9"/>
      <c r="I48" s="9"/>
      <c r="J48" s="9"/>
      <c r="K48" s="9"/>
    </row>
    <row r="49" spans="1:11" x14ac:dyDescent="0.25">
      <c r="A49" s="17"/>
      <c r="E49" s="23"/>
      <c r="F49" s="9"/>
      <c r="G49" s="9"/>
      <c r="H49" s="9"/>
      <c r="I49" s="9"/>
      <c r="J49" s="9"/>
      <c r="K49" s="9"/>
    </row>
    <row r="50" spans="1:11" x14ac:dyDescent="0.25">
      <c r="A50" s="17"/>
      <c r="E50" s="23"/>
      <c r="F50" s="9"/>
      <c r="G50" s="9"/>
      <c r="H50" s="9"/>
      <c r="I50" s="9"/>
      <c r="J50" s="9"/>
      <c r="K50" s="9"/>
    </row>
    <row r="51" spans="1:11" x14ac:dyDescent="0.25">
      <c r="A51" s="17"/>
      <c r="E51" s="23"/>
      <c r="F51" s="9"/>
      <c r="G51" s="9"/>
      <c r="H51" s="9"/>
      <c r="I51" s="9"/>
      <c r="J51" s="9"/>
      <c r="K51" s="9"/>
    </row>
    <row r="52" spans="1:11" x14ac:dyDescent="0.25">
      <c r="A52" s="17"/>
      <c r="E52" s="23"/>
      <c r="F52" s="9"/>
      <c r="G52" s="9"/>
      <c r="H52" s="9"/>
      <c r="I52" s="9"/>
      <c r="J52" s="9"/>
      <c r="K52" s="9"/>
    </row>
    <row r="53" spans="1:11" x14ac:dyDescent="0.25">
      <c r="A53" s="17"/>
      <c r="E53" s="23"/>
      <c r="F53" s="9"/>
      <c r="G53" s="9"/>
      <c r="H53" s="9"/>
      <c r="I53" s="9"/>
      <c r="J53" s="9"/>
      <c r="K53" s="9"/>
    </row>
    <row r="54" spans="1:11" x14ac:dyDescent="0.25">
      <c r="A54" s="17"/>
      <c r="E54" s="23"/>
      <c r="F54" s="9"/>
      <c r="G54" s="9"/>
      <c r="H54" s="9"/>
      <c r="I54" s="9"/>
      <c r="J54" s="9"/>
      <c r="K54" s="9"/>
    </row>
    <row r="55" spans="1:11" x14ac:dyDescent="0.25">
      <c r="A55" s="17"/>
      <c r="E55" s="23"/>
      <c r="F55" s="9"/>
      <c r="G55" s="9"/>
      <c r="H55" s="9"/>
      <c r="I55" s="9"/>
      <c r="J55" s="9"/>
      <c r="K55" s="9"/>
    </row>
    <row r="56" spans="1:11" x14ac:dyDescent="0.25">
      <c r="A56" s="17"/>
      <c r="E56" s="23"/>
      <c r="F56" s="9"/>
      <c r="G56" s="9"/>
      <c r="H56" s="9"/>
      <c r="I56" s="9"/>
      <c r="J56" s="9"/>
      <c r="K56" s="9"/>
    </row>
    <row r="57" spans="1:11" x14ac:dyDescent="0.25">
      <c r="A57" s="17"/>
      <c r="E57" s="23"/>
      <c r="F57" s="9"/>
      <c r="G57" s="9"/>
      <c r="H57" s="9"/>
      <c r="I57" s="9"/>
      <c r="J57" s="9"/>
      <c r="K57" s="9"/>
    </row>
    <row r="58" spans="1:11" x14ac:dyDescent="0.25">
      <c r="A58" s="17"/>
      <c r="E58" s="23"/>
      <c r="F58" s="9"/>
      <c r="G58" s="9"/>
      <c r="H58" s="9"/>
      <c r="I58" s="9"/>
      <c r="J58" s="9"/>
      <c r="K58" s="9"/>
    </row>
    <row r="59" spans="1:11" x14ac:dyDescent="0.25">
      <c r="A59" s="17"/>
      <c r="E59" s="23"/>
      <c r="F59" s="9"/>
      <c r="G59" s="9"/>
      <c r="H59" s="9"/>
      <c r="I59" s="9"/>
      <c r="J59" s="9"/>
      <c r="K59" s="9"/>
    </row>
    <row r="60" spans="1:11" x14ac:dyDescent="0.25">
      <c r="A60" s="17"/>
      <c r="E60" s="23"/>
      <c r="F60" s="9"/>
      <c r="G60" s="9"/>
      <c r="H60" s="9"/>
      <c r="I60" s="9"/>
      <c r="J60" s="9"/>
      <c r="K60" s="9"/>
    </row>
    <row r="61" spans="1:11" x14ac:dyDescent="0.25">
      <c r="A61" s="17"/>
      <c r="E61" s="23"/>
      <c r="F61" s="9"/>
      <c r="G61" s="9"/>
      <c r="H61" s="9"/>
      <c r="I61" s="9"/>
      <c r="J61" s="9"/>
      <c r="K61" s="9"/>
    </row>
    <row r="62" spans="1:11" x14ac:dyDescent="0.25">
      <c r="A62" s="17"/>
      <c r="E62" s="23"/>
      <c r="F62" s="9"/>
      <c r="G62" s="9"/>
      <c r="H62" s="9"/>
      <c r="I62" s="9"/>
      <c r="J62" s="9"/>
      <c r="K62" s="9"/>
    </row>
    <row r="63" spans="1:11" x14ac:dyDescent="0.25">
      <c r="A63" s="17"/>
      <c r="E63" s="23"/>
      <c r="F63" s="9"/>
      <c r="G63" s="9"/>
      <c r="H63" s="9"/>
      <c r="I63" s="9"/>
      <c r="J63" s="9"/>
      <c r="K63" s="9"/>
    </row>
    <row r="64" spans="1:11" x14ac:dyDescent="0.25">
      <c r="A64" s="17"/>
      <c r="E64" s="23"/>
      <c r="F64" s="9"/>
      <c r="G64" s="9"/>
      <c r="H64" s="9"/>
      <c r="I64" s="9"/>
      <c r="J64" s="9"/>
      <c r="K64" s="9"/>
    </row>
    <row r="65" spans="1:11" x14ac:dyDescent="0.25">
      <c r="A65" s="17"/>
      <c r="E65" s="23"/>
      <c r="F65" s="9"/>
      <c r="G65" s="9"/>
      <c r="H65" s="9"/>
      <c r="I65" s="9"/>
      <c r="J65" s="9"/>
      <c r="K65" s="9"/>
    </row>
    <row r="66" spans="1:11" x14ac:dyDescent="0.25">
      <c r="A66" s="17"/>
      <c r="E66" s="23"/>
      <c r="F66" s="9"/>
      <c r="G66" s="9"/>
      <c r="H66" s="9"/>
      <c r="I66" s="9"/>
      <c r="J66" s="9"/>
      <c r="K66" s="9"/>
    </row>
    <row r="67" spans="1:11" x14ac:dyDescent="0.25">
      <c r="A67" s="17"/>
      <c r="E67" s="23"/>
      <c r="F67" s="9"/>
      <c r="G67" s="9"/>
      <c r="H67" s="9"/>
      <c r="I67" s="9"/>
      <c r="J67" s="9"/>
      <c r="K67" s="9"/>
    </row>
    <row r="68" spans="1:11" x14ac:dyDescent="0.25">
      <c r="A68" s="17"/>
      <c r="E68" s="23"/>
      <c r="F68" s="9"/>
      <c r="G68" s="9"/>
      <c r="H68" s="9"/>
      <c r="I68" s="9"/>
      <c r="J68" s="9"/>
      <c r="K68" s="9"/>
    </row>
    <row r="69" spans="1:11" x14ac:dyDescent="0.25">
      <c r="A69" s="17"/>
      <c r="E69" s="23"/>
      <c r="F69" s="9"/>
      <c r="G69" s="9"/>
      <c r="H69" s="9"/>
      <c r="I69" s="9"/>
      <c r="J69" s="9"/>
      <c r="K69" s="9"/>
    </row>
    <row r="70" spans="1:11" x14ac:dyDescent="0.25">
      <c r="A70" s="17"/>
      <c r="E70" s="23"/>
      <c r="F70" s="9"/>
      <c r="G70" s="9"/>
      <c r="H70" s="9"/>
      <c r="I70" s="9"/>
      <c r="J70" s="9"/>
      <c r="K70" s="9"/>
    </row>
    <row r="71" spans="1:11" x14ac:dyDescent="0.25">
      <c r="A71" s="17"/>
      <c r="E71" s="23"/>
      <c r="F71" s="9"/>
      <c r="G71" s="9"/>
      <c r="H71" s="9"/>
      <c r="I71" s="9"/>
      <c r="J71" s="9"/>
      <c r="K71" s="9"/>
    </row>
    <row r="72" spans="1:11" x14ac:dyDescent="0.25">
      <c r="A72" s="17"/>
      <c r="E72" s="23"/>
      <c r="F72" s="9"/>
      <c r="G72" s="9"/>
      <c r="H72" s="9"/>
      <c r="I72" s="9"/>
      <c r="J72" s="9"/>
      <c r="K72" s="9"/>
    </row>
    <row r="73" spans="1:11" x14ac:dyDescent="0.25">
      <c r="A73" s="17"/>
      <c r="E73" s="23"/>
      <c r="F73" s="9"/>
      <c r="G73" s="9"/>
      <c r="H73" s="9"/>
      <c r="I73" s="9"/>
      <c r="J73" s="9"/>
      <c r="K73" s="9"/>
    </row>
    <row r="74" spans="1:11" x14ac:dyDescent="0.25">
      <c r="A74" s="17"/>
      <c r="E74" s="23"/>
      <c r="F74" s="9"/>
      <c r="G74" s="9"/>
      <c r="H74" s="9"/>
      <c r="I74" s="9"/>
      <c r="J74" s="9"/>
      <c r="K74" s="9"/>
    </row>
    <row r="75" spans="1:11" x14ac:dyDescent="0.25">
      <c r="A75" s="17"/>
      <c r="E75" s="23"/>
      <c r="F75" s="9"/>
      <c r="G75" s="9"/>
      <c r="H75" s="9"/>
      <c r="I75" s="9"/>
      <c r="J75" s="9"/>
      <c r="K75" s="9"/>
    </row>
    <row r="76" spans="1:11" x14ac:dyDescent="0.25">
      <c r="A76" s="17"/>
      <c r="E76" s="23"/>
      <c r="F76" s="9"/>
      <c r="G76" s="9"/>
      <c r="H76" s="9"/>
      <c r="I76" s="9"/>
      <c r="J76" s="9"/>
      <c r="K76" s="9"/>
    </row>
    <row r="77" spans="1:11" x14ac:dyDescent="0.25">
      <c r="A77" s="17"/>
      <c r="E77" s="23"/>
      <c r="F77" s="9"/>
      <c r="G77" s="9"/>
      <c r="H77" s="9"/>
      <c r="I77" s="9"/>
      <c r="J77" s="9"/>
      <c r="K77" s="9"/>
    </row>
    <row r="78" spans="1:11" x14ac:dyDescent="0.25">
      <c r="A78" s="17"/>
      <c r="E78" s="23"/>
      <c r="F78" s="9"/>
      <c r="G78" s="9"/>
      <c r="H78" s="9"/>
      <c r="I78" s="9"/>
      <c r="J78" s="9"/>
      <c r="K78" s="9"/>
    </row>
    <row r="79" spans="1:11" x14ac:dyDescent="0.25">
      <c r="A79" s="17"/>
      <c r="E79" s="23"/>
      <c r="F79" s="9"/>
      <c r="G79" s="9"/>
      <c r="H79" s="9"/>
      <c r="I79" s="9"/>
      <c r="J79" s="9"/>
      <c r="K79" s="9"/>
    </row>
    <row r="80" spans="1:11" x14ac:dyDescent="0.25">
      <c r="A80" s="17"/>
      <c r="E80" s="23"/>
      <c r="F80" s="9"/>
      <c r="G80" s="9"/>
      <c r="H80" s="9"/>
      <c r="I80" s="9"/>
      <c r="J80" s="9"/>
      <c r="K80" s="9"/>
    </row>
    <row r="81" spans="1:11" x14ac:dyDescent="0.25">
      <c r="A81" s="17"/>
      <c r="E81" s="23"/>
      <c r="F81" s="9"/>
      <c r="G81" s="9"/>
      <c r="H81" s="9"/>
      <c r="I81" s="9"/>
      <c r="J81" s="9"/>
      <c r="K81" s="9"/>
    </row>
    <row r="82" spans="1:11" x14ac:dyDescent="0.25">
      <c r="A82" s="17"/>
      <c r="E82" s="23"/>
      <c r="F82" s="9"/>
      <c r="G82" s="9"/>
      <c r="H82" s="9"/>
      <c r="I82" s="9"/>
      <c r="J82" s="9"/>
      <c r="K82" s="9"/>
    </row>
    <row r="83" spans="1:11" x14ac:dyDescent="0.25">
      <c r="A83" s="17"/>
      <c r="E83" s="23"/>
      <c r="F83" s="9"/>
      <c r="G83" s="9"/>
      <c r="H83" s="9"/>
      <c r="I83" s="9"/>
      <c r="J83" s="9"/>
      <c r="K83" s="9"/>
    </row>
    <row r="84" spans="1:11" x14ac:dyDescent="0.25">
      <c r="A84" s="17"/>
      <c r="E84" s="23"/>
      <c r="F84" s="9"/>
      <c r="G84" s="9"/>
      <c r="H84" s="9"/>
      <c r="I84" s="9"/>
      <c r="J84" s="9"/>
      <c r="K84" s="9"/>
    </row>
    <row r="85" spans="1:11" x14ac:dyDescent="0.25">
      <c r="A85" s="19"/>
      <c r="E85" s="23"/>
      <c r="F85" s="9"/>
      <c r="G85" s="9"/>
      <c r="H85" s="9"/>
      <c r="I85" s="9"/>
      <c r="J85" s="9"/>
      <c r="K85" s="9"/>
    </row>
    <row r="86" spans="1:11" x14ac:dyDescent="0.25">
      <c r="A86" s="19"/>
      <c r="E86" s="23"/>
      <c r="F86" s="9"/>
      <c r="G86" s="9"/>
      <c r="H86" s="9"/>
      <c r="I86" s="9"/>
      <c r="J86" s="9"/>
      <c r="K86" s="9"/>
    </row>
    <row r="87" spans="1:11" x14ac:dyDescent="0.25">
      <c r="A87" s="19"/>
      <c r="E87" s="23"/>
      <c r="F87" s="9"/>
      <c r="G87" s="9"/>
      <c r="H87" s="9"/>
      <c r="I87" s="9"/>
      <c r="J87" s="9"/>
      <c r="K87" s="9"/>
    </row>
    <row r="88" spans="1:11" x14ac:dyDescent="0.25">
      <c r="A88" s="19"/>
      <c r="E88" s="23"/>
      <c r="F88" s="9"/>
      <c r="G88" s="9"/>
      <c r="H88" s="9"/>
      <c r="I88" s="9"/>
      <c r="J88" s="9"/>
      <c r="K88" s="9"/>
    </row>
    <row r="89" spans="1:11" x14ac:dyDescent="0.25">
      <c r="E89" s="23"/>
      <c r="F89" s="9"/>
      <c r="G89" s="9"/>
      <c r="H89" s="9"/>
      <c r="I89" s="9"/>
      <c r="J89" s="9"/>
      <c r="K89" s="9"/>
    </row>
    <row r="90" spans="1:11" x14ac:dyDescent="0.25">
      <c r="E90" s="23"/>
      <c r="F90" s="9"/>
      <c r="G90" s="9"/>
      <c r="H90" s="9"/>
      <c r="I90" s="9"/>
      <c r="J90" s="9"/>
      <c r="K90" s="9"/>
    </row>
    <row r="91" spans="1:11" x14ac:dyDescent="0.25">
      <c r="E91" s="23"/>
      <c r="F91" s="9"/>
      <c r="G91" s="9"/>
      <c r="H91" s="9"/>
      <c r="I91" s="9"/>
      <c r="J91" s="9"/>
      <c r="K91" s="9"/>
    </row>
    <row r="92" spans="1:11" x14ac:dyDescent="0.25">
      <c r="E92" s="23"/>
      <c r="F92" s="9"/>
      <c r="G92" s="9"/>
      <c r="H92" s="9"/>
      <c r="I92" s="9"/>
      <c r="J92" s="9"/>
      <c r="K92" s="9"/>
    </row>
    <row r="93" spans="1:11" x14ac:dyDescent="0.25">
      <c r="E93" s="23"/>
      <c r="F93" s="9"/>
      <c r="G93" s="9"/>
      <c r="H93" s="9"/>
      <c r="I93" s="9"/>
      <c r="J93" s="9"/>
      <c r="K93" s="9"/>
    </row>
    <row r="94" spans="1:11" x14ac:dyDescent="0.25">
      <c r="E94" s="23"/>
      <c r="F94" s="9"/>
      <c r="G94" s="9"/>
      <c r="H94" s="9"/>
      <c r="I94" s="9"/>
      <c r="J94" s="9"/>
      <c r="K94" s="9"/>
    </row>
    <row r="95" spans="1:11" x14ac:dyDescent="0.25">
      <c r="E95" s="23"/>
      <c r="F95" s="9"/>
      <c r="G95" s="9"/>
      <c r="H95" s="9"/>
      <c r="I95" s="9"/>
      <c r="J95" s="9"/>
      <c r="K95" s="9"/>
    </row>
    <row r="96" spans="1:11" x14ac:dyDescent="0.25">
      <c r="E96" s="23"/>
      <c r="F96" s="9"/>
      <c r="G96" s="9"/>
      <c r="H96" s="9"/>
      <c r="I96" s="9"/>
      <c r="J96" s="9"/>
      <c r="K96" s="9"/>
    </row>
    <row r="97" spans="5:11" x14ac:dyDescent="0.25">
      <c r="E97" s="23"/>
      <c r="F97" s="9"/>
      <c r="G97" s="9"/>
      <c r="H97" s="9"/>
      <c r="I97" s="9"/>
      <c r="J97" s="9"/>
      <c r="K97" s="9"/>
    </row>
    <row r="98" spans="5:11" x14ac:dyDescent="0.25">
      <c r="E98" s="23"/>
      <c r="F98" s="9"/>
      <c r="G98" s="9"/>
      <c r="H98" s="9"/>
      <c r="I98" s="9"/>
      <c r="J98" s="9"/>
      <c r="K98" s="9"/>
    </row>
    <row r="99" spans="5:11" x14ac:dyDescent="0.25">
      <c r="E99" s="23"/>
    </row>
    <row r="100" spans="5:11" x14ac:dyDescent="0.25">
      <c r="E100" s="23"/>
    </row>
    <row r="101" spans="5:11" x14ac:dyDescent="0.25">
      <c r="E101" s="23"/>
    </row>
    <row r="102" spans="5:11" x14ac:dyDescent="0.25">
      <c r="E102" s="23"/>
    </row>
    <row r="103" spans="5:11" x14ac:dyDescent="0.25">
      <c r="E103" s="23"/>
    </row>
    <row r="104" spans="5:11" x14ac:dyDescent="0.25">
      <c r="E104" s="23"/>
    </row>
    <row r="105" spans="5:11" x14ac:dyDescent="0.25">
      <c r="E105" s="23"/>
    </row>
  </sheetData>
  <autoFilter ref="A2:I22"/>
  <pageMargins left="0.23622047244094491" right="0.23622047244094491" top="0.55118110236220474" bottom="0.55118110236220474" header="0.31496062992125984" footer="0.31496062992125984"/>
  <pageSetup paperSize="8"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tabSelected="1" zoomScale="70" zoomScaleNormal="70" workbookViewId="0">
      <selection activeCell="E17" sqref="E17"/>
    </sheetView>
  </sheetViews>
  <sheetFormatPr defaultRowHeight="15" x14ac:dyDescent="0.25"/>
  <cols>
    <col min="1" max="1" width="14.28515625" customWidth="1"/>
    <col min="2" max="2" width="17.140625" customWidth="1"/>
    <col min="3" max="4" width="18.7109375" customWidth="1"/>
    <col min="5" max="5" width="19.5703125" customWidth="1"/>
    <col min="6" max="6" width="17.5703125" customWidth="1"/>
    <col min="7" max="7" width="16.7109375" customWidth="1"/>
    <col min="8" max="8" width="19.5703125" customWidth="1"/>
    <col min="9" max="9" width="16.7109375" customWidth="1"/>
    <col min="11" max="11" width="14.28515625" bestFit="1" customWidth="1"/>
    <col min="14" max="14" width="14.28515625" bestFit="1" customWidth="1"/>
  </cols>
  <sheetData>
    <row r="1" spans="1:14" ht="57" customHeight="1" x14ac:dyDescent="0.4">
      <c r="A1" s="835" t="s">
        <v>496</v>
      </c>
      <c r="B1" s="835"/>
      <c r="C1" s="835"/>
      <c r="D1" s="835"/>
      <c r="E1" s="835"/>
      <c r="F1" s="835"/>
      <c r="G1" s="835"/>
      <c r="H1" s="835"/>
      <c r="I1" s="835"/>
    </row>
    <row r="2" spans="1:14" ht="9" customHeight="1" x14ac:dyDescent="0.25"/>
    <row r="3" spans="1:14" ht="15.75" x14ac:dyDescent="0.25">
      <c r="A3" s="270" t="s">
        <v>206</v>
      </c>
      <c r="B3" s="270"/>
      <c r="C3" s="270"/>
      <c r="D3" s="270"/>
      <c r="E3" s="270"/>
      <c r="F3" s="270"/>
      <c r="G3" s="270"/>
      <c r="H3" s="270"/>
      <c r="I3" s="276" t="s">
        <v>178</v>
      </c>
    </row>
    <row r="4" spans="1:14" ht="32.25" customHeight="1" x14ac:dyDescent="0.25">
      <c r="A4" s="858" t="s">
        <v>176</v>
      </c>
      <c r="B4" s="859"/>
      <c r="C4" s="848" t="s">
        <v>237</v>
      </c>
      <c r="D4" s="848" t="s">
        <v>283</v>
      </c>
      <c r="E4" s="853" t="s">
        <v>281</v>
      </c>
      <c r="F4" s="854"/>
      <c r="G4" s="855"/>
      <c r="H4" s="844" t="s">
        <v>282</v>
      </c>
      <c r="I4" s="844" t="s">
        <v>238</v>
      </c>
    </row>
    <row r="5" spans="1:14" ht="94.5" customHeight="1" x14ac:dyDescent="0.25">
      <c r="A5" s="858"/>
      <c r="B5" s="859"/>
      <c r="C5" s="848"/>
      <c r="D5" s="848"/>
      <c r="E5" s="690" t="s">
        <v>195</v>
      </c>
      <c r="F5" s="239" t="s">
        <v>236</v>
      </c>
      <c r="G5" s="240" t="s">
        <v>296</v>
      </c>
      <c r="H5" s="844"/>
      <c r="I5" s="844"/>
      <c r="J5" s="218"/>
    </row>
    <row r="6" spans="1:14" ht="31.5" x14ac:dyDescent="0.25">
      <c r="A6" s="842" t="s">
        <v>179</v>
      </c>
      <c r="B6" s="843"/>
      <c r="C6" s="241" t="s">
        <v>180</v>
      </c>
      <c r="D6" s="241" t="s">
        <v>181</v>
      </c>
      <c r="E6" s="691" t="s">
        <v>315</v>
      </c>
      <c r="F6" s="242" t="s">
        <v>183</v>
      </c>
      <c r="G6" s="243" t="s">
        <v>184</v>
      </c>
      <c r="H6" s="244" t="s">
        <v>316</v>
      </c>
      <c r="I6" s="244" t="s">
        <v>317</v>
      </c>
    </row>
    <row r="7" spans="1:14" ht="45" customHeight="1" x14ac:dyDescent="0.25">
      <c r="A7" s="846" t="s">
        <v>203</v>
      </c>
      <c r="B7" s="847"/>
      <c r="C7" s="245">
        <f>'Projekty KK'!G125</f>
        <v>1477308585.3500001</v>
      </c>
      <c r="D7" s="246">
        <f>'Projekty KK'!L125</f>
        <v>284273060.44999999</v>
      </c>
      <c r="E7" s="247">
        <f>'Projekty KK'!M125</f>
        <v>174640636.21000001</v>
      </c>
      <c r="F7" s="248">
        <f>'Projekty KK'!N125</f>
        <v>123046921.95</v>
      </c>
      <c r="G7" s="249">
        <f>'Projekty KK'!O125</f>
        <v>51593714.260000005</v>
      </c>
      <c r="H7" s="674">
        <f>E7/D7</f>
        <v>0.61434114063973033</v>
      </c>
      <c r="I7" s="674">
        <f>E7/C7</f>
        <v>0.11821540735757965</v>
      </c>
    </row>
    <row r="8" spans="1:14" ht="45" customHeight="1" x14ac:dyDescent="0.25">
      <c r="A8" s="864" t="s">
        <v>204</v>
      </c>
      <c r="B8" s="865"/>
      <c r="C8" s="678">
        <f>'Projekty PO'!G77</f>
        <v>3503172483.8799992</v>
      </c>
      <c r="D8" s="679">
        <f>'Projekty PO'!L77</f>
        <v>901304036.48000014</v>
      </c>
      <c r="E8" s="680">
        <f>'Projekty PO'!M77</f>
        <v>301658773.3499999</v>
      </c>
      <c r="F8" s="250">
        <f>'Projekty PO'!N77</f>
        <v>333117743.11999995</v>
      </c>
      <c r="G8" s="681">
        <f>'Projekty PO'!O77</f>
        <v>7633649.4800000004</v>
      </c>
      <c r="H8" s="682">
        <f>E8/D8</f>
        <v>0.33469147051433812</v>
      </c>
      <c r="I8" s="683">
        <f>E8/C8</f>
        <v>8.6110168636598941E-2</v>
      </c>
    </row>
    <row r="9" spans="1:14" ht="49.5" customHeight="1" thickBot="1" x14ac:dyDescent="0.3">
      <c r="A9" s="849" t="s">
        <v>274</v>
      </c>
      <c r="B9" s="850"/>
      <c r="C9" s="251" t="s">
        <v>194</v>
      </c>
      <c r="D9" s="252">
        <v>2065000000</v>
      </c>
      <c r="E9" s="253">
        <v>307867530</v>
      </c>
      <c r="F9" s="254">
        <v>307867530</v>
      </c>
      <c r="G9" s="255">
        <v>0</v>
      </c>
      <c r="H9" s="675">
        <f>E9/D9</f>
        <v>0.14908839225181597</v>
      </c>
      <c r="I9" s="256" t="s">
        <v>194</v>
      </c>
    </row>
    <row r="10" spans="1:14" ht="32.25" customHeight="1" x14ac:dyDescent="0.25">
      <c r="A10" s="856" t="s">
        <v>122</v>
      </c>
      <c r="B10" s="857"/>
      <c r="C10" s="257">
        <f>SUM(C7:C9)</f>
        <v>4980481069.2299995</v>
      </c>
      <c r="D10" s="257">
        <f>SUM(D7:D9)</f>
        <v>3250577096.9300003</v>
      </c>
      <c r="E10" s="677">
        <f>SUM(E7:E9)</f>
        <v>784166939.55999994</v>
      </c>
      <c r="F10" s="258">
        <f>SUM(F7:F9)</f>
        <v>764032195.06999993</v>
      </c>
      <c r="G10" s="259">
        <f>SUM(G7:G9)</f>
        <v>59227363.74000001</v>
      </c>
      <c r="H10" s="260">
        <f>E10/D10</f>
        <v>0.2412392988003898</v>
      </c>
      <c r="I10" s="261">
        <f>E10/C10</f>
        <v>0.15744803135678517</v>
      </c>
    </row>
    <row r="11" spans="1:14" s="149" customFormat="1" x14ac:dyDescent="0.25">
      <c r="A11" s="381" t="s">
        <v>407</v>
      </c>
      <c r="B11" s="396"/>
      <c r="C11" s="396"/>
      <c r="D11" s="396"/>
      <c r="E11" s="396"/>
      <c r="F11" s="396"/>
      <c r="G11" s="173"/>
      <c r="H11" s="174"/>
      <c r="I11" s="73"/>
    </row>
    <row r="12" spans="1:14" s="149" customFormat="1" ht="48" customHeight="1" x14ac:dyDescent="0.25">
      <c r="A12" s="863" t="s">
        <v>593</v>
      </c>
      <c r="B12" s="863"/>
      <c r="C12" s="863"/>
      <c r="D12" s="863"/>
      <c r="E12" s="863"/>
      <c r="F12" s="863"/>
      <c r="G12" s="173"/>
      <c r="H12" s="174"/>
      <c r="I12" s="73"/>
      <c r="N12" s="303"/>
    </row>
    <row r="13" spans="1:14" s="149" customFormat="1" ht="23.25" x14ac:dyDescent="0.25">
      <c r="A13" s="269" t="s">
        <v>200</v>
      </c>
      <c r="B13" s="171"/>
      <c r="C13" s="172"/>
      <c r="D13" s="172"/>
      <c r="E13" s="172"/>
      <c r="F13" s="173"/>
      <c r="G13" s="173"/>
      <c r="H13" s="174"/>
      <c r="I13" s="73"/>
    </row>
    <row r="14" spans="1:14" s="149" customFormat="1" ht="15" customHeight="1" x14ac:dyDescent="0.25">
      <c r="A14" s="171"/>
      <c r="B14" s="171"/>
      <c r="C14" s="172"/>
      <c r="D14" s="172"/>
      <c r="E14" s="172"/>
      <c r="F14" s="173"/>
      <c r="G14" s="173"/>
      <c r="H14" s="174"/>
      <c r="I14" s="73"/>
    </row>
    <row r="15" spans="1:14" s="149" customFormat="1" ht="14.25" customHeight="1" x14ac:dyDescent="0.25">
      <c r="A15" s="270" t="s">
        <v>207</v>
      </c>
      <c r="B15" s="271"/>
      <c r="C15" s="272"/>
      <c r="D15" s="272"/>
      <c r="E15" s="272"/>
      <c r="F15" s="273"/>
      <c r="G15" s="273"/>
      <c r="H15" s="274"/>
      <c r="I15" s="275" t="s">
        <v>178</v>
      </c>
    </row>
    <row r="16" spans="1:14" s="149" customFormat="1" ht="24.95" customHeight="1" x14ac:dyDescent="0.25">
      <c r="A16" s="837" t="s">
        <v>408</v>
      </c>
      <c r="B16" s="838"/>
      <c r="C16" s="838"/>
      <c r="D16" s="839"/>
      <c r="E16" s="263">
        <f>E7+E8</f>
        <v>476299409.55999994</v>
      </c>
      <c r="F16" s="866"/>
      <c r="G16" s="867"/>
      <c r="H16" s="867"/>
      <c r="I16" s="868"/>
    </row>
    <row r="17" spans="1:13" s="149" customFormat="1" ht="39" customHeight="1" x14ac:dyDescent="0.25">
      <c r="A17" s="262" t="s">
        <v>142</v>
      </c>
      <c r="B17" s="851" t="s">
        <v>660</v>
      </c>
      <c r="C17" s="851"/>
      <c r="D17" s="852"/>
      <c r="E17" s="670">
        <f>'Projekty KK'!N126+'Projekty PO'!N78+'Projekty PO'!N79</f>
        <v>244864605.30000001</v>
      </c>
      <c r="F17" s="860" t="s">
        <v>587</v>
      </c>
      <c r="G17" s="861"/>
      <c r="H17" s="861"/>
      <c r="I17" s="862"/>
      <c r="K17" s="303"/>
      <c r="M17" s="303"/>
    </row>
    <row r="18" spans="1:13" s="149" customFormat="1" ht="24.95" customHeight="1" x14ac:dyDescent="0.25">
      <c r="A18" s="264"/>
      <c r="B18" s="394" t="s">
        <v>202</v>
      </c>
      <c r="C18" s="394"/>
      <c r="D18" s="395"/>
      <c r="E18" s="265">
        <f>'Projekty KK'!N127+'Projekty PO'!N80</f>
        <v>211300059.77000001</v>
      </c>
      <c r="F18" s="860" t="s">
        <v>587</v>
      </c>
      <c r="G18" s="861"/>
      <c r="H18" s="861"/>
      <c r="I18" s="862"/>
    </row>
    <row r="19" spans="1:13" s="149" customFormat="1" ht="24.95" customHeight="1" x14ac:dyDescent="0.25">
      <c r="A19" s="264"/>
      <c r="B19" s="840" t="s">
        <v>299</v>
      </c>
      <c r="C19" s="840"/>
      <c r="D19" s="841"/>
      <c r="E19" s="266">
        <f>'Projekty KK'!O127+'Projekty PO'!O80</f>
        <v>59227363.74000001</v>
      </c>
      <c r="F19" s="872" t="s">
        <v>587</v>
      </c>
      <c r="G19" s="872"/>
      <c r="H19" s="872"/>
      <c r="I19" s="872"/>
    </row>
    <row r="20" spans="1:13" s="149" customFormat="1" ht="24.95" customHeight="1" x14ac:dyDescent="0.25">
      <c r="A20" s="837" t="s">
        <v>201</v>
      </c>
      <c r="B20" s="838"/>
      <c r="C20" s="838"/>
      <c r="D20" s="839"/>
      <c r="E20" s="263">
        <f>E9</f>
        <v>307867530</v>
      </c>
      <c r="F20" s="873" t="s">
        <v>588</v>
      </c>
      <c r="G20" s="873"/>
      <c r="H20" s="873"/>
      <c r="I20" s="873"/>
    </row>
    <row r="21" spans="1:13" s="149" customFormat="1" ht="33" customHeight="1" x14ac:dyDescent="0.25">
      <c r="A21" s="874" t="s">
        <v>288</v>
      </c>
      <c r="B21" s="875"/>
      <c r="C21" s="875"/>
      <c r="D21" s="876"/>
      <c r="E21" s="676">
        <f>E10</f>
        <v>784166939.55999994</v>
      </c>
      <c r="F21" s="873" t="s">
        <v>589</v>
      </c>
      <c r="G21" s="873"/>
      <c r="H21" s="873"/>
      <c r="I21" s="873"/>
    </row>
    <row r="22" spans="1:13" x14ac:dyDescent="0.25">
      <c r="A22" s="168"/>
      <c r="B22" s="168"/>
      <c r="C22" s="168"/>
      <c r="H22" s="164"/>
    </row>
    <row r="23" spans="1:13" ht="18.75" x14ac:dyDescent="0.3">
      <c r="A23" s="175" t="s">
        <v>205</v>
      </c>
      <c r="B23" s="1"/>
      <c r="C23" s="238"/>
      <c r="D23" s="165"/>
      <c r="E23" s="165"/>
      <c r="F23" s="165"/>
      <c r="G23" s="165"/>
      <c r="H23" s="166"/>
      <c r="I23" s="165"/>
    </row>
    <row r="24" spans="1:13" ht="116.25" customHeight="1" x14ac:dyDescent="0.25">
      <c r="A24" s="267" t="s">
        <v>180</v>
      </c>
      <c r="B24" s="845" t="s">
        <v>237</v>
      </c>
      <c r="C24" s="845"/>
      <c r="D24" s="845"/>
      <c r="E24" s="836" t="s">
        <v>286</v>
      </c>
      <c r="F24" s="836"/>
      <c r="G24" s="836"/>
      <c r="H24" s="836"/>
      <c r="I24" s="836"/>
    </row>
    <row r="25" spans="1:13" ht="66" customHeight="1" x14ac:dyDescent="0.25">
      <c r="A25" s="267" t="s">
        <v>181</v>
      </c>
      <c r="B25" s="845" t="s">
        <v>284</v>
      </c>
      <c r="C25" s="845"/>
      <c r="D25" s="845"/>
      <c r="E25" s="836" t="s">
        <v>287</v>
      </c>
      <c r="F25" s="836"/>
      <c r="G25" s="836"/>
      <c r="H25" s="836"/>
      <c r="I25" s="836"/>
    </row>
    <row r="26" spans="1:13" ht="40.5" customHeight="1" x14ac:dyDescent="0.25">
      <c r="A26" s="267" t="s">
        <v>182</v>
      </c>
      <c r="B26" s="845" t="s">
        <v>280</v>
      </c>
      <c r="C26" s="845"/>
      <c r="D26" s="845"/>
      <c r="E26" s="869" t="s">
        <v>241</v>
      </c>
      <c r="F26" s="870"/>
      <c r="G26" s="870"/>
      <c r="H26" s="870"/>
      <c r="I26" s="871"/>
    </row>
    <row r="27" spans="1:13" ht="105" customHeight="1" x14ac:dyDescent="0.25">
      <c r="A27" s="267" t="s">
        <v>183</v>
      </c>
      <c r="B27" s="845" t="s">
        <v>177</v>
      </c>
      <c r="C27" s="845"/>
      <c r="D27" s="845"/>
      <c r="E27" s="836" t="s">
        <v>276</v>
      </c>
      <c r="F27" s="836"/>
      <c r="G27" s="836"/>
      <c r="H27" s="836"/>
      <c r="I27" s="836"/>
    </row>
    <row r="28" spans="1:13" ht="72" customHeight="1" x14ac:dyDescent="0.25">
      <c r="A28" s="267" t="s">
        <v>184</v>
      </c>
      <c r="B28" s="845" t="s">
        <v>285</v>
      </c>
      <c r="C28" s="845"/>
      <c r="D28" s="845"/>
      <c r="E28" s="836" t="s">
        <v>199</v>
      </c>
      <c r="F28" s="836"/>
      <c r="G28" s="836"/>
      <c r="H28" s="836"/>
      <c r="I28" s="836"/>
    </row>
    <row r="29" spans="1:13" ht="69.75" customHeight="1" x14ac:dyDescent="0.25">
      <c r="A29" s="268" t="s">
        <v>239</v>
      </c>
      <c r="B29" s="845" t="s">
        <v>282</v>
      </c>
      <c r="C29" s="845"/>
      <c r="D29" s="845"/>
      <c r="E29" s="836" t="s">
        <v>254</v>
      </c>
      <c r="F29" s="836"/>
      <c r="G29" s="836"/>
      <c r="H29" s="836"/>
      <c r="I29" s="836"/>
    </row>
    <row r="30" spans="1:13" ht="42.75" customHeight="1" x14ac:dyDescent="0.25">
      <c r="A30" s="268" t="s">
        <v>240</v>
      </c>
      <c r="B30" s="845" t="s">
        <v>238</v>
      </c>
      <c r="C30" s="845"/>
      <c r="D30" s="845"/>
      <c r="E30" s="836" t="s">
        <v>253</v>
      </c>
      <c r="F30" s="836"/>
      <c r="G30" s="836"/>
      <c r="H30" s="836"/>
      <c r="I30" s="836"/>
    </row>
    <row r="31" spans="1:13" ht="15.75" x14ac:dyDescent="0.25">
      <c r="A31" s="167"/>
      <c r="B31" s="165"/>
      <c r="C31" s="165"/>
      <c r="D31" s="165"/>
      <c r="E31" s="165"/>
      <c r="F31" s="165"/>
      <c r="G31" s="165"/>
      <c r="H31" s="166"/>
    </row>
    <row r="32" spans="1:13" ht="15.75" x14ac:dyDescent="0.25">
      <c r="A32" s="167"/>
      <c r="B32" s="165"/>
      <c r="C32" s="165"/>
      <c r="D32" s="165"/>
      <c r="E32" s="165"/>
      <c r="F32" s="165"/>
      <c r="G32" s="165"/>
      <c r="H32" s="166"/>
    </row>
    <row r="33" spans="1:8" ht="15.75" x14ac:dyDescent="0.25">
      <c r="A33" s="165"/>
      <c r="B33" s="165"/>
      <c r="C33" s="165"/>
      <c r="D33" s="165"/>
      <c r="E33" s="165"/>
      <c r="F33" s="165"/>
      <c r="G33" s="165"/>
      <c r="H33" s="166"/>
    </row>
    <row r="34" spans="1:8" ht="15.75" x14ac:dyDescent="0.25">
      <c r="A34" s="165"/>
      <c r="B34" s="165"/>
      <c r="C34" s="165"/>
      <c r="D34" s="165"/>
      <c r="E34" s="165"/>
      <c r="F34" s="165"/>
      <c r="G34" s="165"/>
      <c r="H34" s="166"/>
    </row>
    <row r="35" spans="1:8" ht="15.75" x14ac:dyDescent="0.25">
      <c r="A35" s="165"/>
      <c r="B35" s="165"/>
      <c r="C35" s="165"/>
      <c r="D35" s="165"/>
      <c r="E35" s="165"/>
      <c r="F35" s="165"/>
      <c r="G35" s="165"/>
      <c r="H35" s="165"/>
    </row>
    <row r="36" spans="1:8" ht="15.75" x14ac:dyDescent="0.25">
      <c r="A36" s="165"/>
      <c r="B36" s="165"/>
      <c r="C36" s="165"/>
      <c r="D36" s="165"/>
      <c r="E36" s="165"/>
      <c r="F36" s="165"/>
      <c r="G36" s="165"/>
      <c r="H36" s="165"/>
    </row>
    <row r="37" spans="1:8" ht="18.75" x14ac:dyDescent="0.3">
      <c r="B37" s="163"/>
      <c r="C37" s="163"/>
    </row>
    <row r="38" spans="1:8" ht="18.75" x14ac:dyDescent="0.3">
      <c r="B38" s="163"/>
      <c r="C38" s="163"/>
    </row>
    <row r="39" spans="1:8" ht="18.75" x14ac:dyDescent="0.3">
      <c r="B39" s="163"/>
      <c r="C39" s="163"/>
    </row>
    <row r="40" spans="1:8" ht="18.75" x14ac:dyDescent="0.3">
      <c r="B40" s="163"/>
      <c r="C40" s="163"/>
    </row>
    <row r="41" spans="1:8" ht="18.75" x14ac:dyDescent="0.3">
      <c r="B41" s="163"/>
      <c r="C41" s="163"/>
    </row>
    <row r="42" spans="1:8" ht="18.75" x14ac:dyDescent="0.3">
      <c r="B42" s="163"/>
      <c r="C42" s="163"/>
    </row>
    <row r="43" spans="1:8" ht="18.75" x14ac:dyDescent="0.3">
      <c r="B43" s="163"/>
      <c r="C43" s="163"/>
    </row>
  </sheetData>
  <mergeCells count="38">
    <mergeCell ref="F19:I19"/>
    <mergeCell ref="F20:I20"/>
    <mergeCell ref="A21:D21"/>
    <mergeCell ref="F21:I21"/>
    <mergeCell ref="A20:D20"/>
    <mergeCell ref="B27:D27"/>
    <mergeCell ref="E24:I24"/>
    <mergeCell ref="E27:I27"/>
    <mergeCell ref="B26:D26"/>
    <mergeCell ref="E26:I26"/>
    <mergeCell ref="B30:D30"/>
    <mergeCell ref="B28:D28"/>
    <mergeCell ref="B29:D29"/>
    <mergeCell ref="E28:I28"/>
    <mergeCell ref="E29:I29"/>
    <mergeCell ref="E30:I30"/>
    <mergeCell ref="D4:D5"/>
    <mergeCell ref="F18:I18"/>
    <mergeCell ref="A12:F12"/>
    <mergeCell ref="F17:I17"/>
    <mergeCell ref="A8:B8"/>
    <mergeCell ref="F16:I16"/>
    <mergeCell ref="A1:I1"/>
    <mergeCell ref="E25:I25"/>
    <mergeCell ref="A16:D16"/>
    <mergeCell ref="B19:D19"/>
    <mergeCell ref="A6:B6"/>
    <mergeCell ref="I4:I5"/>
    <mergeCell ref="B24:D24"/>
    <mergeCell ref="A7:B7"/>
    <mergeCell ref="H4:H5"/>
    <mergeCell ref="C4:C5"/>
    <mergeCell ref="A9:B9"/>
    <mergeCell ref="B25:D25"/>
    <mergeCell ref="B17:D17"/>
    <mergeCell ref="E4:G4"/>
    <mergeCell ref="A10:B10"/>
    <mergeCell ref="A4:B5"/>
  </mergeCells>
  <pageMargins left="0.70866141732283472" right="0.31496062992125984" top="0.74803149606299213" bottom="0.74803149606299213" header="0.31496062992125984" footer="0.31496062992125984"/>
  <pageSetup paperSize="9" scale="58" orientation="portrait" r:id="rId1"/>
  <headerFooter>
    <oddFooter xml:space="preserve">&amp;R&amp;12Zpracoval odbor finanční, stav k 1. 10. 2018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4"/>
  <sheetViews>
    <sheetView topLeftCell="A102" zoomScale="66" zoomScaleNormal="66" zoomScalePageLayoutView="70" workbookViewId="0">
      <selection activeCell="R104" sqref="R104"/>
    </sheetView>
  </sheetViews>
  <sheetFormatPr defaultRowHeight="15" x14ac:dyDescent="0.25"/>
  <cols>
    <col min="1" max="1" width="4.7109375" customWidth="1"/>
    <col min="2" max="2" width="13.7109375" customWidth="1"/>
    <col min="3" max="3" width="35.7109375" customWidth="1"/>
    <col min="4" max="4" width="14.85546875" customWidth="1"/>
    <col min="5" max="6" width="12.85546875" customWidth="1"/>
    <col min="7" max="8" width="17.85546875" customWidth="1"/>
    <col min="9" max="10" width="18.7109375" customWidth="1"/>
    <col min="11" max="11" width="40.7109375" customWidth="1"/>
    <col min="12" max="12" width="18.28515625" customWidth="1"/>
    <col min="13" max="13" width="18.42578125" customWidth="1"/>
    <col min="14" max="14" width="17.140625" customWidth="1"/>
    <col min="15" max="15" width="17.7109375" customWidth="1"/>
    <col min="16" max="16" width="19" customWidth="1"/>
    <col min="17" max="17" width="18.5703125" customWidth="1"/>
    <col min="18" max="18" width="49.28515625" customWidth="1"/>
    <col min="19" max="19" width="0" hidden="1" customWidth="1"/>
    <col min="20" max="20" width="4.28515625" hidden="1" customWidth="1"/>
  </cols>
  <sheetData>
    <row r="1" spans="1:20" ht="28.5" x14ac:dyDescent="0.45">
      <c r="B1" s="161" t="s">
        <v>495</v>
      </c>
      <c r="C1" s="23"/>
      <c r="D1" s="23"/>
      <c r="E1" s="23"/>
      <c r="F1" s="23"/>
      <c r="G1" s="23"/>
      <c r="H1" s="23"/>
      <c r="I1" s="23"/>
      <c r="J1" s="23"/>
      <c r="K1" s="23"/>
      <c r="L1" s="23"/>
      <c r="M1" s="23"/>
      <c r="N1" s="23"/>
      <c r="O1" s="23"/>
      <c r="P1" s="23"/>
      <c r="Q1" s="23"/>
      <c r="R1" s="219" t="s">
        <v>255</v>
      </c>
    </row>
    <row r="2" spans="1:20" ht="38.25" customHeight="1" x14ac:dyDescent="0.25">
      <c r="A2" s="1068" t="s">
        <v>298</v>
      </c>
      <c r="B2" s="1072" t="s">
        <v>134</v>
      </c>
      <c r="C2" s="1072" t="s">
        <v>127</v>
      </c>
      <c r="D2" s="1073" t="s">
        <v>474</v>
      </c>
      <c r="E2" s="1072" t="s">
        <v>128</v>
      </c>
      <c r="F2" s="1070" t="s">
        <v>132</v>
      </c>
      <c r="G2" s="1072" t="s">
        <v>191</v>
      </c>
      <c r="H2" s="1073" t="s">
        <v>440</v>
      </c>
      <c r="I2" s="1072" t="s">
        <v>323</v>
      </c>
      <c r="J2" s="1072" t="s">
        <v>129</v>
      </c>
      <c r="K2" s="1082" t="s">
        <v>192</v>
      </c>
      <c r="L2" s="1081" t="s">
        <v>283</v>
      </c>
      <c r="M2" s="1078" t="s">
        <v>281</v>
      </c>
      <c r="N2" s="1079"/>
      <c r="O2" s="1080"/>
      <c r="P2" s="1076" t="s">
        <v>282</v>
      </c>
      <c r="Q2" s="1074" t="s">
        <v>252</v>
      </c>
      <c r="R2" s="1084" t="s">
        <v>193</v>
      </c>
      <c r="S2" s="1079" t="s">
        <v>356</v>
      </c>
      <c r="T2" s="1080"/>
    </row>
    <row r="3" spans="1:20" ht="90" x14ac:dyDescent="0.25">
      <c r="A3" s="1069"/>
      <c r="B3" s="1073"/>
      <c r="C3" s="1073"/>
      <c r="D3" s="926"/>
      <c r="E3" s="1073"/>
      <c r="F3" s="1071"/>
      <c r="G3" s="1073"/>
      <c r="H3" s="926"/>
      <c r="I3" s="1073"/>
      <c r="J3" s="1073"/>
      <c r="K3" s="1083"/>
      <c r="L3" s="1076"/>
      <c r="M3" s="214" t="s">
        <v>195</v>
      </c>
      <c r="N3" s="215" t="s">
        <v>196</v>
      </c>
      <c r="O3" s="216" t="s">
        <v>197</v>
      </c>
      <c r="P3" s="1077"/>
      <c r="Q3" s="1075"/>
      <c r="R3" s="1085"/>
      <c r="S3" s="215" t="s">
        <v>357</v>
      </c>
      <c r="T3" s="216" t="s">
        <v>178</v>
      </c>
    </row>
    <row r="4" spans="1:20" ht="26.25" customHeight="1" thickBot="1" x14ac:dyDescent="0.3">
      <c r="A4" s="176" t="s">
        <v>242</v>
      </c>
      <c r="B4" s="176" t="s">
        <v>243</v>
      </c>
      <c r="C4" s="176" t="s">
        <v>244</v>
      </c>
      <c r="D4" s="176" t="s">
        <v>245</v>
      </c>
      <c r="E4" s="176" t="s">
        <v>246</v>
      </c>
      <c r="F4" s="176" t="s">
        <v>247</v>
      </c>
      <c r="G4" s="176" t="s">
        <v>248</v>
      </c>
      <c r="H4" s="176" t="s">
        <v>249</v>
      </c>
      <c r="I4" s="176" t="s">
        <v>250</v>
      </c>
      <c r="J4" s="176" t="s">
        <v>251</v>
      </c>
      <c r="K4" s="177" t="s">
        <v>441</v>
      </c>
      <c r="L4" s="178" t="s">
        <v>475</v>
      </c>
      <c r="M4" s="178" t="s">
        <v>476</v>
      </c>
      <c r="N4" s="179" t="s">
        <v>442</v>
      </c>
      <c r="O4" s="177" t="s">
        <v>477</v>
      </c>
      <c r="P4" s="178" t="s">
        <v>478</v>
      </c>
      <c r="Q4" s="178" t="s">
        <v>479</v>
      </c>
      <c r="R4" s="325" t="s">
        <v>480</v>
      </c>
      <c r="S4" s="179" t="s">
        <v>358</v>
      </c>
      <c r="T4" s="326" t="s">
        <v>359</v>
      </c>
    </row>
    <row r="5" spans="1:20" ht="40.5" customHeight="1" x14ac:dyDescent="0.25">
      <c r="A5" s="1050">
        <v>1</v>
      </c>
      <c r="B5" s="1051" t="s">
        <v>4</v>
      </c>
      <c r="C5" s="1052" t="s">
        <v>546</v>
      </c>
      <c r="D5" s="1116" t="s">
        <v>481</v>
      </c>
      <c r="E5" s="1087" t="s">
        <v>42</v>
      </c>
      <c r="F5" s="1088" t="s">
        <v>6</v>
      </c>
      <c r="G5" s="1089">
        <v>7683687</v>
      </c>
      <c r="H5" s="1066" t="s">
        <v>443</v>
      </c>
      <c r="I5" s="1051" t="s">
        <v>147</v>
      </c>
      <c r="J5" s="1100" t="s">
        <v>661</v>
      </c>
      <c r="K5" s="1095" t="s">
        <v>234</v>
      </c>
      <c r="L5" s="637">
        <v>5000</v>
      </c>
      <c r="M5" s="638">
        <f t="shared" ref="M5:M96" si="0">N5+O5</f>
        <v>5000</v>
      </c>
      <c r="N5" s="237">
        <v>5000</v>
      </c>
      <c r="O5" s="639">
        <v>0</v>
      </c>
      <c r="P5" s="283">
        <f t="shared" ref="P5:P89" si="1">M5/L5</f>
        <v>1</v>
      </c>
      <c r="Q5" s="1092">
        <f>(M5+M6+M7)/G5</f>
        <v>7.8328281722043081E-3</v>
      </c>
      <c r="R5" s="1104" t="s">
        <v>579</v>
      </c>
      <c r="S5" s="322">
        <f>T5/L5</f>
        <v>0</v>
      </c>
      <c r="T5" s="10">
        <f>L5-M5</f>
        <v>0</v>
      </c>
    </row>
    <row r="6" spans="1:20" ht="46.5" customHeight="1" x14ac:dyDescent="0.25">
      <c r="A6" s="974"/>
      <c r="B6" s="916"/>
      <c r="C6" s="916"/>
      <c r="D6" s="902"/>
      <c r="E6" s="977"/>
      <c r="F6" s="991"/>
      <c r="G6" s="978"/>
      <c r="H6" s="909"/>
      <c r="I6" s="916"/>
      <c r="J6" s="1101"/>
      <c r="K6" s="1096"/>
      <c r="L6" s="640">
        <v>5518441</v>
      </c>
      <c r="M6" s="587">
        <v>55185</v>
      </c>
      <c r="N6" s="807">
        <v>55185</v>
      </c>
      <c r="O6" s="641">
        <v>0</v>
      </c>
      <c r="P6" s="577">
        <f t="shared" si="1"/>
        <v>1.0000106914253501E-2</v>
      </c>
      <c r="Q6" s="878"/>
      <c r="R6" s="1105"/>
      <c r="S6" s="320">
        <f t="shared" ref="S6:S58" si="2">T6/L6</f>
        <v>0.98999989308574654</v>
      </c>
      <c r="T6" s="5">
        <f t="shared" ref="T6:T58" si="3">L6-M6</f>
        <v>5463256</v>
      </c>
    </row>
    <row r="7" spans="1:20" ht="66.75" customHeight="1" x14ac:dyDescent="0.25">
      <c r="A7" s="974"/>
      <c r="B7" s="916"/>
      <c r="C7" s="916"/>
      <c r="D7" s="902"/>
      <c r="E7" s="977"/>
      <c r="F7" s="991"/>
      <c r="G7" s="978"/>
      <c r="H7" s="909"/>
      <c r="I7" s="916"/>
      <c r="J7" s="940" t="s">
        <v>135</v>
      </c>
      <c r="K7" s="1096"/>
      <c r="L7" s="967">
        <v>576277</v>
      </c>
      <c r="M7" s="1093">
        <v>0</v>
      </c>
      <c r="N7" s="1053">
        <v>0</v>
      </c>
      <c r="O7" s="1108">
        <v>0</v>
      </c>
      <c r="P7" s="877">
        <f t="shared" si="1"/>
        <v>0</v>
      </c>
      <c r="Q7" s="878"/>
      <c r="R7" s="1105"/>
      <c r="S7" s="320">
        <f t="shared" si="2"/>
        <v>1</v>
      </c>
      <c r="T7" s="5">
        <f t="shared" si="3"/>
        <v>576277</v>
      </c>
    </row>
    <row r="8" spans="1:20" ht="161.25" customHeight="1" x14ac:dyDescent="0.25">
      <c r="A8" s="949"/>
      <c r="B8" s="903"/>
      <c r="C8" s="903"/>
      <c r="D8" s="903"/>
      <c r="E8" s="903"/>
      <c r="F8" s="929"/>
      <c r="G8" s="896"/>
      <c r="H8" s="900"/>
      <c r="I8" s="903"/>
      <c r="J8" s="903"/>
      <c r="K8" s="942"/>
      <c r="L8" s="969"/>
      <c r="M8" s="1094"/>
      <c r="N8" s="1054"/>
      <c r="O8" s="1109"/>
      <c r="P8" s="910"/>
      <c r="Q8" s="910"/>
      <c r="R8" s="966"/>
      <c r="S8" s="320"/>
      <c r="T8" s="5"/>
    </row>
    <row r="9" spans="1:20" ht="105.75" customHeight="1" x14ac:dyDescent="0.25">
      <c r="A9" s="973">
        <v>2</v>
      </c>
      <c r="B9" s="912" t="s">
        <v>4</v>
      </c>
      <c r="C9" s="912" t="s">
        <v>160</v>
      </c>
      <c r="D9" s="985" t="s">
        <v>482</v>
      </c>
      <c r="E9" s="989" t="s">
        <v>43</v>
      </c>
      <c r="F9" s="990" t="s">
        <v>8</v>
      </c>
      <c r="G9" s="895">
        <v>98003445.049999997</v>
      </c>
      <c r="H9" s="1067" t="s">
        <v>443</v>
      </c>
      <c r="I9" s="1118" t="s">
        <v>263</v>
      </c>
      <c r="J9" s="181" t="s">
        <v>130</v>
      </c>
      <c r="K9" s="1097" t="s">
        <v>361</v>
      </c>
      <c r="L9" s="638">
        <v>5731781</v>
      </c>
      <c r="M9" s="638">
        <f t="shared" si="0"/>
        <v>1464072</v>
      </c>
      <c r="N9" s="182">
        <v>1464072</v>
      </c>
      <c r="O9" s="642">
        <v>0</v>
      </c>
      <c r="P9" s="180">
        <f t="shared" si="1"/>
        <v>0.25543055465657183</v>
      </c>
      <c r="Q9" s="877">
        <f>(M9+M10+M11+M12+M13)/G9</f>
        <v>1.5624328300079489E-2</v>
      </c>
      <c r="R9" s="286" t="s">
        <v>548</v>
      </c>
      <c r="S9" s="320">
        <f t="shared" si="2"/>
        <v>0.74456944534342817</v>
      </c>
      <c r="T9" s="5">
        <f t="shared" si="3"/>
        <v>4267709</v>
      </c>
    </row>
    <row r="10" spans="1:20" ht="45" x14ac:dyDescent="0.25">
      <c r="A10" s="974"/>
      <c r="B10" s="916"/>
      <c r="C10" s="916"/>
      <c r="D10" s="902"/>
      <c r="E10" s="977"/>
      <c r="F10" s="991"/>
      <c r="G10" s="1086"/>
      <c r="H10" s="909"/>
      <c r="I10" s="1117"/>
      <c r="J10" s="576" t="s">
        <v>138</v>
      </c>
      <c r="K10" s="1096"/>
      <c r="L10" s="638">
        <v>1464072</v>
      </c>
      <c r="M10" s="638">
        <f t="shared" si="0"/>
        <v>0</v>
      </c>
      <c r="N10" s="182">
        <v>0</v>
      </c>
      <c r="O10" s="642">
        <v>0</v>
      </c>
      <c r="P10" s="180">
        <f t="shared" si="1"/>
        <v>0</v>
      </c>
      <c r="Q10" s="878"/>
      <c r="R10" s="296" t="s">
        <v>549</v>
      </c>
      <c r="S10" s="320">
        <f t="shared" si="2"/>
        <v>1</v>
      </c>
      <c r="T10" s="5">
        <f>L10-M10</f>
        <v>1464072</v>
      </c>
    </row>
    <row r="11" spans="1:20" ht="56.25" customHeight="1" x14ac:dyDescent="0.25">
      <c r="A11" s="974"/>
      <c r="B11" s="916"/>
      <c r="C11" s="916"/>
      <c r="D11" s="902"/>
      <c r="E11" s="977"/>
      <c r="F11" s="991"/>
      <c r="G11" s="1086"/>
      <c r="H11" s="909"/>
      <c r="I11" s="1117"/>
      <c r="J11" s="220" t="s">
        <v>144</v>
      </c>
      <c r="K11" s="946"/>
      <c r="L11" s="638">
        <v>26492</v>
      </c>
      <c r="M11" s="638">
        <f t="shared" si="0"/>
        <v>26492</v>
      </c>
      <c r="N11" s="182">
        <v>26492</v>
      </c>
      <c r="O11" s="642">
        <v>0</v>
      </c>
      <c r="P11" s="180">
        <f t="shared" si="1"/>
        <v>1</v>
      </c>
      <c r="Q11" s="878"/>
      <c r="R11" s="286" t="s">
        <v>550</v>
      </c>
      <c r="S11" s="320">
        <f t="shared" si="2"/>
        <v>0</v>
      </c>
      <c r="T11" s="5">
        <f t="shared" si="3"/>
        <v>0</v>
      </c>
    </row>
    <row r="12" spans="1:20" ht="161.25" customHeight="1" x14ac:dyDescent="0.25">
      <c r="A12" s="974"/>
      <c r="B12" s="916"/>
      <c r="C12" s="916"/>
      <c r="D12" s="902"/>
      <c r="E12" s="977"/>
      <c r="F12" s="991"/>
      <c r="G12" s="1086"/>
      <c r="H12" s="909"/>
      <c r="I12" s="1117"/>
      <c r="J12" s="181" t="s">
        <v>130</v>
      </c>
      <c r="K12" s="987" t="s">
        <v>213</v>
      </c>
      <c r="L12" s="638">
        <v>81346508</v>
      </c>
      <c r="M12" s="638">
        <f t="shared" si="0"/>
        <v>40674</v>
      </c>
      <c r="N12" s="182">
        <v>40674</v>
      </c>
      <c r="O12" s="643">
        <v>0</v>
      </c>
      <c r="P12" s="180">
        <f t="shared" si="1"/>
        <v>5.0000917064565325E-4</v>
      </c>
      <c r="Q12" s="878"/>
      <c r="R12" s="298" t="s">
        <v>551</v>
      </c>
      <c r="S12" s="320">
        <f t="shared" si="2"/>
        <v>0.99949999082935437</v>
      </c>
      <c r="T12" s="5">
        <f t="shared" si="3"/>
        <v>81305834</v>
      </c>
    </row>
    <row r="13" spans="1:20" ht="141.75" customHeight="1" x14ac:dyDescent="0.25">
      <c r="A13" s="949"/>
      <c r="B13" s="903"/>
      <c r="C13" s="903"/>
      <c r="D13" s="903"/>
      <c r="E13" s="903"/>
      <c r="F13" s="929"/>
      <c r="G13" s="896"/>
      <c r="H13" s="900"/>
      <c r="I13" s="903"/>
      <c r="J13" s="576" t="s">
        <v>547</v>
      </c>
      <c r="K13" s="942"/>
      <c r="L13" s="638">
        <v>40674</v>
      </c>
      <c r="M13" s="638">
        <v>0</v>
      </c>
      <c r="N13" s="182">
        <v>0</v>
      </c>
      <c r="O13" s="643">
        <v>0</v>
      </c>
      <c r="P13" s="327">
        <f t="shared" si="1"/>
        <v>0</v>
      </c>
      <c r="Q13" s="879"/>
      <c r="R13" s="298" t="s">
        <v>552</v>
      </c>
      <c r="S13" s="320"/>
      <c r="T13" s="5"/>
    </row>
    <row r="14" spans="1:20" ht="45" x14ac:dyDescent="0.25">
      <c r="A14" s="973">
        <v>3</v>
      </c>
      <c r="B14" s="912" t="s">
        <v>4</v>
      </c>
      <c r="C14" s="912" t="s">
        <v>143</v>
      </c>
      <c r="D14" s="985" t="s">
        <v>483</v>
      </c>
      <c r="E14" s="989" t="s">
        <v>44</v>
      </c>
      <c r="F14" s="990" t="s">
        <v>10</v>
      </c>
      <c r="G14" s="895">
        <v>19287791.43</v>
      </c>
      <c r="H14" s="1067" t="s">
        <v>444</v>
      </c>
      <c r="I14" s="1001" t="s">
        <v>225</v>
      </c>
      <c r="J14" s="181" t="s">
        <v>131</v>
      </c>
      <c r="K14" s="945" t="s">
        <v>226</v>
      </c>
      <c r="L14" s="638">
        <v>2667</v>
      </c>
      <c r="M14" s="638">
        <f t="shared" si="0"/>
        <v>2667</v>
      </c>
      <c r="N14" s="182">
        <v>2667</v>
      </c>
      <c r="O14" s="643">
        <v>0</v>
      </c>
      <c r="P14" s="180">
        <f t="shared" si="1"/>
        <v>1</v>
      </c>
      <c r="Q14" s="877">
        <f>(M14+M15+M16+M17+M18+M19+M20+M21+M22)/G14</f>
        <v>9.7121508535516141E-3</v>
      </c>
      <c r="R14" s="286" t="s">
        <v>595</v>
      </c>
      <c r="S14" s="320">
        <f t="shared" si="2"/>
        <v>0</v>
      </c>
      <c r="T14" s="5">
        <f t="shared" si="3"/>
        <v>0</v>
      </c>
    </row>
    <row r="15" spans="1:20" ht="36" customHeight="1" x14ac:dyDescent="0.25">
      <c r="A15" s="974"/>
      <c r="B15" s="916"/>
      <c r="C15" s="916"/>
      <c r="D15" s="902"/>
      <c r="E15" s="977"/>
      <c r="F15" s="991"/>
      <c r="G15" s="1086"/>
      <c r="H15" s="909"/>
      <c r="I15" s="1117"/>
      <c r="J15" s="181" t="s">
        <v>139</v>
      </c>
      <c r="K15" s="946"/>
      <c r="L15" s="185">
        <v>514</v>
      </c>
      <c r="M15" s="638">
        <f t="shared" si="0"/>
        <v>514</v>
      </c>
      <c r="N15" s="186">
        <v>514</v>
      </c>
      <c r="O15" s="143">
        <v>0</v>
      </c>
      <c r="P15" s="180">
        <f t="shared" si="1"/>
        <v>1</v>
      </c>
      <c r="Q15" s="878"/>
      <c r="R15" s="286" t="s">
        <v>596</v>
      </c>
      <c r="S15" s="320">
        <f t="shared" si="2"/>
        <v>0</v>
      </c>
      <c r="T15" s="5">
        <f t="shared" si="3"/>
        <v>0</v>
      </c>
    </row>
    <row r="16" spans="1:20" ht="32.25" customHeight="1" x14ac:dyDescent="0.25">
      <c r="A16" s="974"/>
      <c r="B16" s="916"/>
      <c r="C16" s="916"/>
      <c r="D16" s="902"/>
      <c r="E16" s="977"/>
      <c r="F16" s="991"/>
      <c r="G16" s="1086"/>
      <c r="H16" s="909"/>
      <c r="I16" s="1117"/>
      <c r="J16" s="1103" t="s">
        <v>131</v>
      </c>
      <c r="K16" s="945" t="s">
        <v>227</v>
      </c>
      <c r="L16" s="638">
        <v>84471</v>
      </c>
      <c r="M16" s="638">
        <f t="shared" si="0"/>
        <v>25.16</v>
      </c>
      <c r="N16" s="182">
        <v>25.16</v>
      </c>
      <c r="O16" s="644">
        <v>0</v>
      </c>
      <c r="P16" s="877">
        <f>(M16+M17)/L16</f>
        <v>1.2502982088527423</v>
      </c>
      <c r="Q16" s="878"/>
      <c r="R16" s="1055" t="s">
        <v>597</v>
      </c>
      <c r="S16" s="320">
        <f t="shared" si="2"/>
        <v>0.99970214629872967</v>
      </c>
      <c r="T16" s="5">
        <f t="shared" si="3"/>
        <v>84445.84</v>
      </c>
    </row>
    <row r="17" spans="1:20" ht="87" customHeight="1" x14ac:dyDescent="0.25">
      <c r="A17" s="974"/>
      <c r="B17" s="916"/>
      <c r="C17" s="916"/>
      <c r="D17" s="902"/>
      <c r="E17" s="977"/>
      <c r="F17" s="991"/>
      <c r="G17" s="1086"/>
      <c r="H17" s="909"/>
      <c r="I17" s="1117"/>
      <c r="J17" s="1103"/>
      <c r="K17" s="946"/>
      <c r="L17" s="638">
        <v>114985.28</v>
      </c>
      <c r="M17" s="638">
        <v>105588.78</v>
      </c>
      <c r="N17" s="182">
        <v>105588.78</v>
      </c>
      <c r="O17" s="644">
        <v>0</v>
      </c>
      <c r="P17" s="879"/>
      <c r="Q17" s="878"/>
      <c r="R17" s="1056"/>
      <c r="S17" s="320">
        <f t="shared" si="2"/>
        <v>8.1719155704104041E-2</v>
      </c>
      <c r="T17" s="5">
        <f t="shared" si="3"/>
        <v>9396.5</v>
      </c>
    </row>
    <row r="18" spans="1:20" ht="165" x14ac:dyDescent="0.25">
      <c r="A18" s="974"/>
      <c r="B18" s="916"/>
      <c r="C18" s="916"/>
      <c r="D18" s="902"/>
      <c r="E18" s="977"/>
      <c r="F18" s="991"/>
      <c r="G18" s="1086"/>
      <c r="H18" s="909"/>
      <c r="I18" s="1117"/>
      <c r="J18" s="181" t="s">
        <v>131</v>
      </c>
      <c r="K18" s="1102" t="s">
        <v>223</v>
      </c>
      <c r="L18" s="185">
        <v>253214</v>
      </c>
      <c r="M18" s="638">
        <v>63304</v>
      </c>
      <c r="N18" s="186">
        <v>63304</v>
      </c>
      <c r="O18" s="143">
        <v>0</v>
      </c>
      <c r="P18" s="180">
        <f t="shared" si="1"/>
        <v>0.2500019746143578</v>
      </c>
      <c r="Q18" s="878"/>
      <c r="R18" s="286" t="s">
        <v>598</v>
      </c>
      <c r="S18" s="320">
        <f t="shared" si="2"/>
        <v>0.7499980253856422</v>
      </c>
      <c r="T18" s="5">
        <f t="shared" si="3"/>
        <v>189910</v>
      </c>
    </row>
    <row r="19" spans="1:20" ht="90" x14ac:dyDescent="0.25">
      <c r="A19" s="974"/>
      <c r="B19" s="916"/>
      <c r="C19" s="916"/>
      <c r="D19" s="902"/>
      <c r="E19" s="977"/>
      <c r="F19" s="991"/>
      <c r="G19" s="1086"/>
      <c r="H19" s="909"/>
      <c r="I19" s="1117"/>
      <c r="J19" s="181" t="s">
        <v>139</v>
      </c>
      <c r="K19" s="937"/>
      <c r="L19" s="185">
        <v>246056</v>
      </c>
      <c r="M19" s="638">
        <v>10930</v>
      </c>
      <c r="N19" s="186">
        <v>10930</v>
      </c>
      <c r="O19" s="143">
        <v>0</v>
      </c>
      <c r="P19" s="180">
        <f t="shared" si="1"/>
        <v>4.4420782260948727E-2</v>
      </c>
      <c r="Q19" s="878"/>
      <c r="R19" s="286" t="s">
        <v>599</v>
      </c>
      <c r="S19" s="320">
        <f t="shared" si="2"/>
        <v>0.9555792177390513</v>
      </c>
      <c r="T19" s="5">
        <f t="shared" si="3"/>
        <v>235126</v>
      </c>
    </row>
    <row r="20" spans="1:20" ht="30" x14ac:dyDescent="0.25">
      <c r="A20" s="974"/>
      <c r="B20" s="916"/>
      <c r="C20" s="916"/>
      <c r="D20" s="902"/>
      <c r="E20" s="977"/>
      <c r="F20" s="991"/>
      <c r="G20" s="1086"/>
      <c r="H20" s="909"/>
      <c r="I20" s="1117"/>
      <c r="J20" s="181" t="s">
        <v>140</v>
      </c>
      <c r="K20" s="183" t="s">
        <v>224</v>
      </c>
      <c r="L20" s="185">
        <v>2796</v>
      </c>
      <c r="M20" s="638">
        <f t="shared" si="0"/>
        <v>2796</v>
      </c>
      <c r="N20" s="186">
        <v>2796</v>
      </c>
      <c r="O20" s="143">
        <v>0</v>
      </c>
      <c r="P20" s="180">
        <f t="shared" si="1"/>
        <v>1</v>
      </c>
      <c r="Q20" s="878"/>
      <c r="R20" s="286" t="s">
        <v>600</v>
      </c>
      <c r="S20" s="320">
        <f t="shared" si="2"/>
        <v>0</v>
      </c>
      <c r="T20" s="5">
        <f t="shared" si="3"/>
        <v>0</v>
      </c>
    </row>
    <row r="21" spans="1:20" ht="336.75" customHeight="1" x14ac:dyDescent="0.25">
      <c r="A21" s="974"/>
      <c r="B21" s="916"/>
      <c r="C21" s="916"/>
      <c r="D21" s="902"/>
      <c r="E21" s="977"/>
      <c r="F21" s="991"/>
      <c r="G21" s="1086"/>
      <c r="H21" s="909"/>
      <c r="I21" s="1117"/>
      <c r="J21" s="181" t="s">
        <v>131</v>
      </c>
      <c r="K21" s="1112" t="s">
        <v>305</v>
      </c>
      <c r="L21" s="638">
        <v>2400910</v>
      </c>
      <c r="M21" s="638">
        <f t="shared" si="0"/>
        <v>1501</v>
      </c>
      <c r="N21" s="186">
        <v>1501</v>
      </c>
      <c r="O21" s="200">
        <v>0</v>
      </c>
      <c r="P21" s="180">
        <f t="shared" si="1"/>
        <v>6.2517961939431298E-4</v>
      </c>
      <c r="Q21" s="878"/>
      <c r="R21" s="286" t="s">
        <v>553</v>
      </c>
      <c r="S21" s="320">
        <f t="shared" si="2"/>
        <v>0.99937482038060566</v>
      </c>
      <c r="T21" s="5">
        <f t="shared" si="3"/>
        <v>2399409</v>
      </c>
    </row>
    <row r="22" spans="1:20" ht="301.5" customHeight="1" x14ac:dyDescent="0.25">
      <c r="A22" s="949"/>
      <c r="B22" s="903"/>
      <c r="C22" s="903"/>
      <c r="D22" s="903"/>
      <c r="E22" s="903"/>
      <c r="F22" s="929"/>
      <c r="G22" s="896"/>
      <c r="H22" s="900"/>
      <c r="I22" s="903"/>
      <c r="J22" s="372" t="s">
        <v>135</v>
      </c>
      <c r="K22" s="942"/>
      <c r="L22" s="638">
        <v>10006</v>
      </c>
      <c r="M22" s="638">
        <v>0</v>
      </c>
      <c r="N22" s="186">
        <v>0</v>
      </c>
      <c r="O22" s="200">
        <v>0</v>
      </c>
      <c r="P22" s="367">
        <f t="shared" si="1"/>
        <v>0</v>
      </c>
      <c r="Q22" s="879"/>
      <c r="R22" s="286" t="s">
        <v>554</v>
      </c>
      <c r="S22" s="320"/>
      <c r="T22" s="5"/>
    </row>
    <row r="23" spans="1:20" ht="60" x14ac:dyDescent="0.25">
      <c r="A23" s="973">
        <v>4</v>
      </c>
      <c r="B23" s="912" t="s">
        <v>4</v>
      </c>
      <c r="C23" s="912" t="s">
        <v>161</v>
      </c>
      <c r="D23" s="985" t="s">
        <v>483</v>
      </c>
      <c r="E23" s="992" t="s">
        <v>681</v>
      </c>
      <c r="F23" s="993" t="s">
        <v>10</v>
      </c>
      <c r="G23" s="895">
        <v>6805967.21</v>
      </c>
      <c r="H23" s="1067" t="s">
        <v>444</v>
      </c>
      <c r="I23" s="1001" t="s">
        <v>225</v>
      </c>
      <c r="J23" s="181" t="s">
        <v>131</v>
      </c>
      <c r="K23" s="1059" t="s">
        <v>228</v>
      </c>
      <c r="L23" s="638">
        <v>5610</v>
      </c>
      <c r="M23" s="638">
        <f t="shared" si="0"/>
        <v>0</v>
      </c>
      <c r="N23" s="182">
        <v>0</v>
      </c>
      <c r="O23" s="643">
        <v>0</v>
      </c>
      <c r="P23" s="180">
        <f t="shared" si="1"/>
        <v>0</v>
      </c>
      <c r="Q23" s="877">
        <f>(M23+M24+M25+M26+M27+M28+M29+M30+M31+M32)/G23</f>
        <v>4.8497148137156545E-3</v>
      </c>
      <c r="R23" s="286" t="s">
        <v>601</v>
      </c>
      <c r="S23" s="320">
        <f t="shared" si="2"/>
        <v>1</v>
      </c>
      <c r="T23" s="5">
        <f t="shared" si="3"/>
        <v>5610</v>
      </c>
    </row>
    <row r="24" spans="1:20" ht="45" x14ac:dyDescent="0.25">
      <c r="A24" s="974"/>
      <c r="B24" s="916"/>
      <c r="C24" s="916"/>
      <c r="D24" s="902"/>
      <c r="E24" s="977"/>
      <c r="F24" s="991"/>
      <c r="G24" s="1086"/>
      <c r="H24" s="909"/>
      <c r="I24" s="1117"/>
      <c r="J24" s="181" t="s">
        <v>139</v>
      </c>
      <c r="K24" s="1060"/>
      <c r="L24" s="185">
        <v>1356</v>
      </c>
      <c r="M24" s="638">
        <f t="shared" si="0"/>
        <v>0</v>
      </c>
      <c r="N24" s="186">
        <v>0</v>
      </c>
      <c r="O24" s="143">
        <v>0</v>
      </c>
      <c r="P24" s="180">
        <f t="shared" si="1"/>
        <v>0</v>
      </c>
      <c r="Q24" s="878"/>
      <c r="R24" s="286" t="s">
        <v>602</v>
      </c>
      <c r="S24" s="320">
        <f t="shared" si="2"/>
        <v>1</v>
      </c>
      <c r="T24" s="5">
        <f t="shared" si="3"/>
        <v>1356</v>
      </c>
    </row>
    <row r="25" spans="1:20" ht="45" x14ac:dyDescent="0.25">
      <c r="A25" s="974"/>
      <c r="B25" s="916"/>
      <c r="C25" s="916"/>
      <c r="D25" s="902"/>
      <c r="E25" s="977"/>
      <c r="F25" s="991"/>
      <c r="G25" s="1086"/>
      <c r="H25" s="909"/>
      <c r="I25" s="1117"/>
      <c r="J25" s="181" t="s">
        <v>131</v>
      </c>
      <c r="K25" s="1059" t="s">
        <v>228</v>
      </c>
      <c r="L25" s="185">
        <v>6317</v>
      </c>
      <c r="M25" s="638">
        <f t="shared" si="0"/>
        <v>0</v>
      </c>
      <c r="N25" s="186">
        <v>0</v>
      </c>
      <c r="O25" s="143">
        <v>0</v>
      </c>
      <c r="P25" s="180">
        <f t="shared" si="1"/>
        <v>0</v>
      </c>
      <c r="Q25" s="878"/>
      <c r="R25" s="286" t="s">
        <v>603</v>
      </c>
      <c r="S25" s="320">
        <f t="shared" si="2"/>
        <v>1</v>
      </c>
      <c r="T25" s="5">
        <f t="shared" si="3"/>
        <v>6317</v>
      </c>
    </row>
    <row r="26" spans="1:20" ht="45" x14ac:dyDescent="0.25">
      <c r="A26" s="974"/>
      <c r="B26" s="916"/>
      <c r="C26" s="916"/>
      <c r="D26" s="902"/>
      <c r="E26" s="977"/>
      <c r="F26" s="991"/>
      <c r="G26" s="1086"/>
      <c r="H26" s="909"/>
      <c r="I26" s="1117"/>
      <c r="J26" s="181" t="s">
        <v>139</v>
      </c>
      <c r="K26" s="1060"/>
      <c r="L26" s="185">
        <v>1760</v>
      </c>
      <c r="M26" s="638">
        <f t="shared" si="0"/>
        <v>0</v>
      </c>
      <c r="N26" s="186">
        <v>0</v>
      </c>
      <c r="O26" s="143">
        <v>0</v>
      </c>
      <c r="P26" s="180">
        <f t="shared" si="1"/>
        <v>0</v>
      </c>
      <c r="Q26" s="878"/>
      <c r="R26" s="286" t="s">
        <v>604</v>
      </c>
      <c r="S26" s="320">
        <f t="shared" si="2"/>
        <v>1</v>
      </c>
      <c r="T26" s="5">
        <f t="shared" si="3"/>
        <v>1760</v>
      </c>
    </row>
    <row r="27" spans="1:20" ht="60" x14ac:dyDescent="0.25">
      <c r="A27" s="974"/>
      <c r="B27" s="916"/>
      <c r="C27" s="916"/>
      <c r="D27" s="902"/>
      <c r="E27" s="977"/>
      <c r="F27" s="991"/>
      <c r="G27" s="1086"/>
      <c r="H27" s="909"/>
      <c r="I27" s="1117"/>
      <c r="J27" s="181" t="s">
        <v>131</v>
      </c>
      <c r="K27" s="1059" t="s">
        <v>229</v>
      </c>
      <c r="L27" s="638">
        <v>203970</v>
      </c>
      <c r="M27" s="638">
        <f t="shared" si="0"/>
        <v>1020</v>
      </c>
      <c r="N27" s="182">
        <v>1020</v>
      </c>
      <c r="O27" s="643">
        <v>0</v>
      </c>
      <c r="P27" s="180">
        <f t="shared" si="1"/>
        <v>5.0007354022650391E-3</v>
      </c>
      <c r="Q27" s="878"/>
      <c r="R27" s="286" t="s">
        <v>605</v>
      </c>
      <c r="S27" s="320">
        <f t="shared" si="2"/>
        <v>0.99499926459773491</v>
      </c>
      <c r="T27" s="5">
        <f t="shared" si="3"/>
        <v>202950</v>
      </c>
    </row>
    <row r="28" spans="1:20" ht="45" x14ac:dyDescent="0.25">
      <c r="A28" s="974"/>
      <c r="B28" s="916"/>
      <c r="C28" s="916"/>
      <c r="D28" s="902"/>
      <c r="E28" s="977"/>
      <c r="F28" s="991"/>
      <c r="G28" s="1086"/>
      <c r="H28" s="909"/>
      <c r="I28" s="1117"/>
      <c r="J28" s="181" t="s">
        <v>139</v>
      </c>
      <c r="K28" s="1060"/>
      <c r="L28" s="185">
        <v>62628</v>
      </c>
      <c r="M28" s="638">
        <f t="shared" si="0"/>
        <v>0</v>
      </c>
      <c r="N28" s="186">
        <v>0</v>
      </c>
      <c r="O28" s="143">
        <v>0</v>
      </c>
      <c r="P28" s="180">
        <f t="shared" si="1"/>
        <v>0</v>
      </c>
      <c r="Q28" s="878"/>
      <c r="R28" s="286" t="s">
        <v>606</v>
      </c>
      <c r="S28" s="320">
        <f t="shared" si="2"/>
        <v>1</v>
      </c>
      <c r="T28" s="5">
        <f t="shared" si="3"/>
        <v>62628</v>
      </c>
    </row>
    <row r="29" spans="1:20" ht="195" x14ac:dyDescent="0.25">
      <c r="A29" s="974"/>
      <c r="B29" s="916"/>
      <c r="C29" s="916"/>
      <c r="D29" s="902"/>
      <c r="E29" s="977"/>
      <c r="F29" s="991"/>
      <c r="G29" s="1086"/>
      <c r="H29" s="909"/>
      <c r="I29" s="1117"/>
      <c r="J29" s="739" t="s">
        <v>131</v>
      </c>
      <c r="K29" s="987" t="s">
        <v>223</v>
      </c>
      <c r="L29" s="638">
        <v>54643</v>
      </c>
      <c r="M29" s="638">
        <f t="shared" si="0"/>
        <v>13661</v>
      </c>
      <c r="N29" s="186">
        <v>13661</v>
      </c>
      <c r="O29" s="643">
        <v>0</v>
      </c>
      <c r="P29" s="180">
        <f t="shared" si="1"/>
        <v>0.25000457515143754</v>
      </c>
      <c r="Q29" s="878"/>
      <c r="R29" s="286" t="s">
        <v>607</v>
      </c>
      <c r="S29" s="320">
        <f t="shared" si="2"/>
        <v>0.74999542484856252</v>
      </c>
      <c r="T29" s="5">
        <f t="shared" si="3"/>
        <v>40982</v>
      </c>
    </row>
    <row r="30" spans="1:20" ht="75" x14ac:dyDescent="0.25">
      <c r="A30" s="974"/>
      <c r="B30" s="916"/>
      <c r="C30" s="916"/>
      <c r="D30" s="902"/>
      <c r="E30" s="977"/>
      <c r="F30" s="991"/>
      <c r="G30" s="1086"/>
      <c r="H30" s="909"/>
      <c r="I30" s="1117"/>
      <c r="J30" s="181" t="s">
        <v>139</v>
      </c>
      <c r="K30" s="937"/>
      <c r="L30" s="185">
        <v>54643</v>
      </c>
      <c r="M30" s="638">
        <f t="shared" si="0"/>
        <v>2536</v>
      </c>
      <c r="N30" s="186">
        <v>2536</v>
      </c>
      <c r="O30" s="143">
        <v>0</v>
      </c>
      <c r="P30" s="180">
        <f t="shared" si="1"/>
        <v>4.6410336182127629E-2</v>
      </c>
      <c r="Q30" s="878"/>
      <c r="R30" s="286" t="s">
        <v>608</v>
      </c>
      <c r="S30" s="320">
        <f t="shared" si="2"/>
        <v>0.95358966381787236</v>
      </c>
      <c r="T30" s="5">
        <f t="shared" si="3"/>
        <v>52107</v>
      </c>
    </row>
    <row r="31" spans="1:20" ht="333" customHeight="1" x14ac:dyDescent="0.25">
      <c r="A31" s="974"/>
      <c r="B31" s="916"/>
      <c r="C31" s="916"/>
      <c r="D31" s="902"/>
      <c r="E31" s="977"/>
      <c r="F31" s="991"/>
      <c r="G31" s="1086"/>
      <c r="H31" s="909"/>
      <c r="I31" s="1117"/>
      <c r="J31" s="739" t="s">
        <v>131</v>
      </c>
      <c r="K31" s="1059" t="s">
        <v>306</v>
      </c>
      <c r="L31" s="638">
        <v>474280.44</v>
      </c>
      <c r="M31" s="638">
        <f t="shared" si="0"/>
        <v>13849</v>
      </c>
      <c r="N31" s="186">
        <v>13849</v>
      </c>
      <c r="O31" s="200">
        <v>0</v>
      </c>
      <c r="P31" s="180">
        <f t="shared" si="1"/>
        <v>2.9200023513514493E-2</v>
      </c>
      <c r="Q31" s="878"/>
      <c r="R31" s="286" t="s">
        <v>555</v>
      </c>
      <c r="S31" s="320">
        <f t="shared" si="2"/>
        <v>0.97079997648648553</v>
      </c>
      <c r="T31" s="5">
        <f t="shared" si="3"/>
        <v>460431.44</v>
      </c>
    </row>
    <row r="32" spans="1:20" ht="282" customHeight="1" x14ac:dyDescent="0.25">
      <c r="A32" s="949"/>
      <c r="B32" s="903"/>
      <c r="C32" s="903"/>
      <c r="D32" s="903"/>
      <c r="E32" s="903"/>
      <c r="F32" s="929"/>
      <c r="G32" s="896"/>
      <c r="H32" s="900"/>
      <c r="I32" s="903"/>
      <c r="J32" s="373" t="s">
        <v>394</v>
      </c>
      <c r="K32" s="1106"/>
      <c r="L32" s="638">
        <v>13849</v>
      </c>
      <c r="M32" s="638">
        <f t="shared" si="0"/>
        <v>1941</v>
      </c>
      <c r="N32" s="186">
        <v>1941</v>
      </c>
      <c r="O32" s="200">
        <v>0</v>
      </c>
      <c r="P32" s="371">
        <f t="shared" si="1"/>
        <v>0.14015452379233156</v>
      </c>
      <c r="Q32" s="879"/>
      <c r="R32" s="286" t="s">
        <v>556</v>
      </c>
      <c r="S32" s="320"/>
      <c r="T32" s="5"/>
    </row>
    <row r="33" spans="1:20" ht="45" x14ac:dyDescent="0.25">
      <c r="A33" s="973">
        <v>5</v>
      </c>
      <c r="B33" s="912" t="s">
        <v>4</v>
      </c>
      <c r="C33" s="912" t="s">
        <v>162</v>
      </c>
      <c r="D33" s="985" t="s">
        <v>483</v>
      </c>
      <c r="E33" s="989" t="s">
        <v>45</v>
      </c>
      <c r="F33" s="990" t="s">
        <v>10</v>
      </c>
      <c r="G33" s="895">
        <v>6348047.6299999999</v>
      </c>
      <c r="H33" s="1067" t="s">
        <v>444</v>
      </c>
      <c r="I33" s="1001" t="s">
        <v>225</v>
      </c>
      <c r="J33" s="739" t="s">
        <v>131</v>
      </c>
      <c r="K33" s="187" t="s">
        <v>229</v>
      </c>
      <c r="L33" s="185">
        <v>66</v>
      </c>
      <c r="M33" s="638">
        <f t="shared" si="0"/>
        <v>66</v>
      </c>
      <c r="N33" s="186">
        <v>66</v>
      </c>
      <c r="O33" s="143">
        <v>0</v>
      </c>
      <c r="P33" s="180">
        <f t="shared" si="1"/>
        <v>1</v>
      </c>
      <c r="Q33" s="877">
        <f>(M33+M34+M35+M36+M37+M38)/G33</f>
        <v>9.9453822150984708E-2</v>
      </c>
      <c r="R33" s="286" t="s">
        <v>557</v>
      </c>
      <c r="S33" s="320">
        <f t="shared" si="2"/>
        <v>0</v>
      </c>
      <c r="T33" s="5">
        <f t="shared" si="3"/>
        <v>0</v>
      </c>
    </row>
    <row r="34" spans="1:20" ht="171.75" customHeight="1" x14ac:dyDescent="0.25">
      <c r="A34" s="974"/>
      <c r="B34" s="916"/>
      <c r="C34" s="916"/>
      <c r="D34" s="902"/>
      <c r="E34" s="977"/>
      <c r="F34" s="991"/>
      <c r="G34" s="1086"/>
      <c r="H34" s="909"/>
      <c r="I34" s="1117"/>
      <c r="J34" s="739" t="s">
        <v>131</v>
      </c>
      <c r="K34" s="987" t="s">
        <v>223</v>
      </c>
      <c r="L34" s="185">
        <v>54937</v>
      </c>
      <c r="M34" s="638">
        <v>13734</v>
      </c>
      <c r="N34" s="186">
        <v>13734</v>
      </c>
      <c r="O34" s="143">
        <v>0</v>
      </c>
      <c r="P34" s="180">
        <f t="shared" si="1"/>
        <v>0.24999544933287221</v>
      </c>
      <c r="Q34" s="878"/>
      <c r="R34" s="286" t="s">
        <v>577</v>
      </c>
      <c r="S34" s="320">
        <f t="shared" si="2"/>
        <v>0.75000455066712779</v>
      </c>
      <c r="T34" s="5">
        <f t="shared" si="3"/>
        <v>41203</v>
      </c>
    </row>
    <row r="35" spans="1:20" ht="90.75" customHeight="1" x14ac:dyDescent="0.25">
      <c r="A35" s="974"/>
      <c r="B35" s="916"/>
      <c r="C35" s="916"/>
      <c r="D35" s="902"/>
      <c r="E35" s="977"/>
      <c r="F35" s="991"/>
      <c r="G35" s="1086"/>
      <c r="H35" s="909"/>
      <c r="I35" s="1117"/>
      <c r="J35" s="181" t="s">
        <v>139</v>
      </c>
      <c r="K35" s="937"/>
      <c r="L35" s="185">
        <v>54937</v>
      </c>
      <c r="M35" s="638">
        <f t="shared" si="0"/>
        <v>2550</v>
      </c>
      <c r="N35" s="186">
        <v>2550</v>
      </c>
      <c r="O35" s="143">
        <v>0</v>
      </c>
      <c r="P35" s="180">
        <f t="shared" si="1"/>
        <v>4.6416804703569542E-2</v>
      </c>
      <c r="Q35" s="878"/>
      <c r="R35" s="286" t="s">
        <v>578</v>
      </c>
      <c r="S35" s="320">
        <f t="shared" si="2"/>
        <v>0.95358319529643043</v>
      </c>
      <c r="T35" s="5">
        <f t="shared" si="3"/>
        <v>52387</v>
      </c>
    </row>
    <row r="36" spans="1:20" ht="65.25" customHeight="1" x14ac:dyDescent="0.25">
      <c r="A36" s="974"/>
      <c r="B36" s="916"/>
      <c r="C36" s="916"/>
      <c r="D36" s="902"/>
      <c r="E36" s="977"/>
      <c r="F36" s="991"/>
      <c r="G36" s="1086"/>
      <c r="H36" s="909"/>
      <c r="I36" s="1117"/>
      <c r="J36" s="1098" t="s">
        <v>388</v>
      </c>
      <c r="K36" s="1059" t="s">
        <v>307</v>
      </c>
      <c r="L36" s="967">
        <v>672878.4</v>
      </c>
      <c r="M36" s="638">
        <f t="shared" si="0"/>
        <v>597901.6</v>
      </c>
      <c r="N36" s="573">
        <v>0</v>
      </c>
      <c r="O36" s="200">
        <v>597901.6</v>
      </c>
      <c r="P36" s="877">
        <f>(M36+M37)/L36</f>
        <v>0.91085937667192163</v>
      </c>
      <c r="Q36" s="878"/>
      <c r="R36" s="1110" t="s">
        <v>558</v>
      </c>
      <c r="S36" s="320">
        <f t="shared" si="2"/>
        <v>0.11142696808219739</v>
      </c>
      <c r="T36" s="5">
        <f t="shared" si="3"/>
        <v>74976.800000000047</v>
      </c>
    </row>
    <row r="37" spans="1:20" ht="330" customHeight="1" x14ac:dyDescent="0.25">
      <c r="A37" s="948"/>
      <c r="B37" s="902"/>
      <c r="C37" s="902"/>
      <c r="D37" s="902"/>
      <c r="E37" s="902"/>
      <c r="F37" s="933"/>
      <c r="G37" s="907"/>
      <c r="H37" s="909"/>
      <c r="I37" s="902"/>
      <c r="J37" s="1099"/>
      <c r="K37" s="1107"/>
      <c r="L37" s="969"/>
      <c r="M37" s="638">
        <f t="shared" si="0"/>
        <v>14996</v>
      </c>
      <c r="N37" s="186">
        <v>14996</v>
      </c>
      <c r="O37" s="200">
        <v>0</v>
      </c>
      <c r="P37" s="879"/>
      <c r="Q37" s="878"/>
      <c r="R37" s="1111"/>
      <c r="S37" s="320"/>
      <c r="T37" s="5"/>
    </row>
    <row r="38" spans="1:20" ht="327" customHeight="1" x14ac:dyDescent="0.25">
      <c r="A38" s="949"/>
      <c r="B38" s="903"/>
      <c r="C38" s="903"/>
      <c r="D38" s="903"/>
      <c r="E38" s="903"/>
      <c r="F38" s="929"/>
      <c r="G38" s="896"/>
      <c r="H38" s="900"/>
      <c r="I38" s="903"/>
      <c r="J38" s="374" t="s">
        <v>135</v>
      </c>
      <c r="K38" s="942"/>
      <c r="L38" s="645">
        <v>14996</v>
      </c>
      <c r="M38" s="638">
        <f t="shared" si="0"/>
        <v>2090</v>
      </c>
      <c r="N38" s="186">
        <v>2090</v>
      </c>
      <c r="O38" s="200">
        <v>0</v>
      </c>
      <c r="P38" s="371">
        <f>M38/L38</f>
        <v>0.13937049879967991</v>
      </c>
      <c r="Q38" s="879"/>
      <c r="R38" s="298" t="s">
        <v>559</v>
      </c>
      <c r="S38" s="320"/>
      <c r="T38" s="5"/>
    </row>
    <row r="39" spans="1:20" ht="152.25" customHeight="1" x14ac:dyDescent="0.25">
      <c r="A39" s="973">
        <v>6</v>
      </c>
      <c r="B39" s="988" t="s">
        <v>4</v>
      </c>
      <c r="C39" s="988" t="s">
        <v>163</v>
      </c>
      <c r="D39" s="925" t="s">
        <v>482</v>
      </c>
      <c r="E39" s="994" t="s">
        <v>46</v>
      </c>
      <c r="F39" s="990" t="s">
        <v>8</v>
      </c>
      <c r="G39" s="895">
        <v>67542348.040000007</v>
      </c>
      <c r="H39" s="1000" t="s">
        <v>72</v>
      </c>
      <c r="I39" s="1001" t="s">
        <v>149</v>
      </c>
      <c r="J39" s="181" t="s">
        <v>130</v>
      </c>
      <c r="K39" s="536" t="s">
        <v>214</v>
      </c>
      <c r="L39" s="638">
        <v>5787124.75</v>
      </c>
      <c r="M39" s="638">
        <f t="shared" si="0"/>
        <v>5759375</v>
      </c>
      <c r="N39" s="285">
        <v>5759375</v>
      </c>
      <c r="O39" s="643">
        <v>0</v>
      </c>
      <c r="P39" s="180">
        <f t="shared" si="1"/>
        <v>0.99520491587813098</v>
      </c>
      <c r="Q39" s="877">
        <f>(M39+M40)/G39</f>
        <v>8.5270577158335928E-2</v>
      </c>
      <c r="R39" s="286" t="s">
        <v>560</v>
      </c>
      <c r="S39" s="320">
        <f t="shared" si="2"/>
        <v>4.7950841218689817E-3</v>
      </c>
      <c r="T39" s="5">
        <f t="shared" si="3"/>
        <v>27749.75</v>
      </c>
    </row>
    <row r="40" spans="1:20" ht="84" customHeight="1" x14ac:dyDescent="0.25">
      <c r="A40" s="949"/>
      <c r="B40" s="926"/>
      <c r="C40" s="926"/>
      <c r="D40" s="926"/>
      <c r="E40" s="926"/>
      <c r="F40" s="929"/>
      <c r="G40" s="896"/>
      <c r="H40" s="900"/>
      <c r="I40" s="903"/>
      <c r="J40" s="534" t="s">
        <v>364</v>
      </c>
      <c r="K40" s="537" t="s">
        <v>542</v>
      </c>
      <c r="L40" s="638">
        <v>0</v>
      </c>
      <c r="M40" s="638">
        <v>0</v>
      </c>
      <c r="N40" s="573">
        <v>0</v>
      </c>
      <c r="O40" s="643">
        <v>0</v>
      </c>
      <c r="P40" s="697">
        <v>0</v>
      </c>
      <c r="Q40" s="879"/>
      <c r="R40" s="286" t="s">
        <v>561</v>
      </c>
      <c r="S40" s="320"/>
      <c r="T40" s="5"/>
    </row>
    <row r="41" spans="1:20" ht="120" x14ac:dyDescent="0.25">
      <c r="A41" s="973">
        <v>7</v>
      </c>
      <c r="B41" s="988" t="s">
        <v>4</v>
      </c>
      <c r="C41" s="988" t="s">
        <v>164</v>
      </c>
      <c r="D41" s="925" t="s">
        <v>482</v>
      </c>
      <c r="E41" s="994" t="s">
        <v>47</v>
      </c>
      <c r="F41" s="990" t="s">
        <v>8</v>
      </c>
      <c r="G41" s="895">
        <v>109809294.19</v>
      </c>
      <c r="H41" s="1000" t="s">
        <v>72</v>
      </c>
      <c r="I41" s="1001" t="s">
        <v>149</v>
      </c>
      <c r="J41" s="181" t="s">
        <v>130</v>
      </c>
      <c r="K41" s="538" t="s">
        <v>214</v>
      </c>
      <c r="L41" s="638">
        <v>4715937.32</v>
      </c>
      <c r="M41" s="638">
        <f t="shared" si="0"/>
        <v>4711313</v>
      </c>
      <c r="N41" s="285">
        <v>4711313</v>
      </c>
      <c r="O41" s="643">
        <v>0</v>
      </c>
      <c r="P41" s="180">
        <f t="shared" si="1"/>
        <v>0.9990194271708428</v>
      </c>
      <c r="Q41" s="877">
        <f>(M41+M42)/G41</f>
        <v>4.2904501251489195E-2</v>
      </c>
      <c r="R41" s="286" t="s">
        <v>562</v>
      </c>
      <c r="S41" s="320">
        <f t="shared" si="2"/>
        <v>9.8057282915717334E-4</v>
      </c>
      <c r="T41" s="5">
        <f t="shared" si="3"/>
        <v>4624.320000000298</v>
      </c>
    </row>
    <row r="42" spans="1:20" ht="82.5" customHeight="1" x14ac:dyDescent="0.25">
      <c r="A42" s="949"/>
      <c r="B42" s="926"/>
      <c r="C42" s="926"/>
      <c r="D42" s="926"/>
      <c r="E42" s="926"/>
      <c r="F42" s="929"/>
      <c r="G42" s="896"/>
      <c r="H42" s="900"/>
      <c r="I42" s="903"/>
      <c r="J42" s="535" t="s">
        <v>364</v>
      </c>
      <c r="K42" s="537" t="s">
        <v>543</v>
      </c>
      <c r="L42" s="720">
        <v>0</v>
      </c>
      <c r="M42" s="720">
        <v>0</v>
      </c>
      <c r="N42" s="808">
        <v>0</v>
      </c>
      <c r="O42" s="646">
        <v>0</v>
      </c>
      <c r="P42" s="533">
        <v>0</v>
      </c>
      <c r="Q42" s="879"/>
      <c r="R42" s="286" t="s">
        <v>563</v>
      </c>
      <c r="S42" s="320"/>
      <c r="T42" s="5"/>
    </row>
    <row r="43" spans="1:20" ht="313.5" customHeight="1" x14ac:dyDescent="0.25">
      <c r="A43" s="973">
        <v>8</v>
      </c>
      <c r="B43" s="912" t="s">
        <v>4</v>
      </c>
      <c r="C43" s="912" t="s">
        <v>165</v>
      </c>
      <c r="D43" s="985" t="s">
        <v>484</v>
      </c>
      <c r="E43" s="912" t="s">
        <v>48</v>
      </c>
      <c r="F43" s="912" t="s">
        <v>16</v>
      </c>
      <c r="G43" s="922">
        <v>5213341.5599999996</v>
      </c>
      <c r="H43" s="919" t="s">
        <v>445</v>
      </c>
      <c r="I43" s="912" t="s">
        <v>232</v>
      </c>
      <c r="J43" s="547" t="s">
        <v>131</v>
      </c>
      <c r="K43" s="917" t="s">
        <v>545</v>
      </c>
      <c r="L43" s="647">
        <v>3263660</v>
      </c>
      <c r="M43" s="647">
        <f t="shared" si="0"/>
        <v>979098</v>
      </c>
      <c r="N43" s="549">
        <v>979098</v>
      </c>
      <c r="O43" s="648">
        <v>0</v>
      </c>
      <c r="P43" s="291">
        <f t="shared" si="1"/>
        <v>0.3</v>
      </c>
      <c r="Q43" s="877">
        <f>(M43+M45)/G43</f>
        <v>0.1941361386649679</v>
      </c>
      <c r="R43" s="1090" t="s">
        <v>609</v>
      </c>
      <c r="S43" s="320">
        <f t="shared" si="2"/>
        <v>0.7</v>
      </c>
      <c r="T43" s="5">
        <f t="shared" si="3"/>
        <v>2284562</v>
      </c>
    </row>
    <row r="44" spans="1:20" ht="192" customHeight="1" x14ac:dyDescent="0.25">
      <c r="A44" s="974"/>
      <c r="B44" s="916"/>
      <c r="C44" s="916"/>
      <c r="D44" s="986"/>
      <c r="E44" s="916"/>
      <c r="F44" s="916"/>
      <c r="G44" s="923"/>
      <c r="H44" s="920"/>
      <c r="I44" s="916"/>
      <c r="J44" s="545" t="s">
        <v>135</v>
      </c>
      <c r="K44" s="918"/>
      <c r="L44" s="645">
        <v>979098</v>
      </c>
      <c r="M44" s="638">
        <f t="shared" si="0"/>
        <v>979098</v>
      </c>
      <c r="N44" s="407">
        <v>979098</v>
      </c>
      <c r="O44" s="649">
        <v>0</v>
      </c>
      <c r="P44" s="410">
        <f>M44/L44</f>
        <v>1</v>
      </c>
      <c r="Q44" s="878"/>
      <c r="R44" s="1091"/>
      <c r="S44" s="320"/>
      <c r="T44" s="5"/>
    </row>
    <row r="45" spans="1:20" ht="282" customHeight="1" x14ac:dyDescent="0.25">
      <c r="A45" s="979"/>
      <c r="B45" s="913"/>
      <c r="C45" s="913"/>
      <c r="D45" s="1005"/>
      <c r="E45" s="913"/>
      <c r="F45" s="913"/>
      <c r="G45" s="924"/>
      <c r="H45" s="921"/>
      <c r="I45" s="913"/>
      <c r="J45" s="741" t="s">
        <v>403</v>
      </c>
      <c r="K45" s="313" t="s">
        <v>329</v>
      </c>
      <c r="L45" s="638">
        <v>35000</v>
      </c>
      <c r="M45" s="638">
        <f t="shared" si="0"/>
        <v>33000</v>
      </c>
      <c r="N45" s="182">
        <v>33000</v>
      </c>
      <c r="O45" s="643"/>
      <c r="P45" s="311">
        <f t="shared" si="1"/>
        <v>0.94285714285714284</v>
      </c>
      <c r="Q45" s="879"/>
      <c r="R45" s="312" t="s">
        <v>564</v>
      </c>
      <c r="S45" s="320">
        <f t="shared" si="2"/>
        <v>5.7142857142857141E-2</v>
      </c>
      <c r="T45" s="5">
        <f t="shared" si="3"/>
        <v>2000</v>
      </c>
    </row>
    <row r="46" spans="1:20" ht="65.25" customHeight="1" x14ac:dyDescent="0.25">
      <c r="A46" s="973">
        <v>9</v>
      </c>
      <c r="B46" s="912" t="s">
        <v>4</v>
      </c>
      <c r="C46" s="975" t="s">
        <v>166</v>
      </c>
      <c r="D46" s="985" t="s">
        <v>484</v>
      </c>
      <c r="E46" s="976" t="s">
        <v>49</v>
      </c>
      <c r="F46" s="928" t="s">
        <v>16</v>
      </c>
      <c r="G46" s="906">
        <v>7683717.46</v>
      </c>
      <c r="H46" s="908" t="s">
        <v>445</v>
      </c>
      <c r="I46" s="1002" t="s">
        <v>233</v>
      </c>
      <c r="J46" s="189" t="s">
        <v>131</v>
      </c>
      <c r="K46" s="938" t="s">
        <v>277</v>
      </c>
      <c r="L46" s="638">
        <v>994</v>
      </c>
      <c r="M46" s="638">
        <f t="shared" si="0"/>
        <v>994</v>
      </c>
      <c r="N46" s="182">
        <v>994</v>
      </c>
      <c r="O46" s="643"/>
      <c r="P46" s="180">
        <f t="shared" si="1"/>
        <v>1</v>
      </c>
      <c r="Q46" s="877">
        <f>(M46+M47+M48+M49)/G46</f>
        <v>5.2740356749140536E-2</v>
      </c>
      <c r="R46" s="965" t="s">
        <v>565</v>
      </c>
      <c r="S46" s="320">
        <f t="shared" si="2"/>
        <v>0</v>
      </c>
      <c r="T46" s="5">
        <f t="shared" si="3"/>
        <v>0</v>
      </c>
    </row>
    <row r="47" spans="1:20" ht="78.75" customHeight="1" x14ac:dyDescent="0.25">
      <c r="A47" s="974"/>
      <c r="B47" s="916"/>
      <c r="C47" s="916"/>
      <c r="D47" s="902"/>
      <c r="E47" s="977"/>
      <c r="F47" s="932"/>
      <c r="G47" s="978"/>
      <c r="H47" s="909"/>
      <c r="I47" s="916"/>
      <c r="J47" s="305" t="s">
        <v>139</v>
      </c>
      <c r="K47" s="939"/>
      <c r="L47" s="638">
        <v>924</v>
      </c>
      <c r="M47" s="638">
        <f t="shared" si="0"/>
        <v>924</v>
      </c>
      <c r="N47" s="182">
        <v>924</v>
      </c>
      <c r="O47" s="643"/>
      <c r="P47" s="304">
        <f t="shared" si="1"/>
        <v>1</v>
      </c>
      <c r="Q47" s="878"/>
      <c r="R47" s="966"/>
      <c r="S47" s="320">
        <f t="shared" si="2"/>
        <v>0</v>
      </c>
      <c r="T47" s="5">
        <f t="shared" si="3"/>
        <v>0</v>
      </c>
    </row>
    <row r="48" spans="1:20" ht="312" customHeight="1" x14ac:dyDescent="0.25">
      <c r="A48" s="974"/>
      <c r="B48" s="916"/>
      <c r="C48" s="916"/>
      <c r="D48" s="902"/>
      <c r="E48" s="977"/>
      <c r="F48" s="932"/>
      <c r="G48" s="978"/>
      <c r="H48" s="909"/>
      <c r="I48" s="916"/>
      <c r="J48" s="189" t="s">
        <v>131</v>
      </c>
      <c r="K48" s="190" t="s">
        <v>215</v>
      </c>
      <c r="L48" s="638">
        <v>4033239.72</v>
      </c>
      <c r="M48" s="638">
        <v>201662</v>
      </c>
      <c r="N48" s="182">
        <v>201662</v>
      </c>
      <c r="O48" s="643">
        <v>0</v>
      </c>
      <c r="P48" s="180">
        <f t="shared" si="1"/>
        <v>5.0000003471154943E-2</v>
      </c>
      <c r="Q48" s="878"/>
      <c r="R48" s="286" t="s">
        <v>754</v>
      </c>
      <c r="S48" s="320">
        <f t="shared" si="2"/>
        <v>0.94999999652884504</v>
      </c>
      <c r="T48" s="5">
        <f t="shared" si="3"/>
        <v>3831577.72</v>
      </c>
    </row>
    <row r="49" spans="1:20" ht="30" x14ac:dyDescent="0.25">
      <c r="A49" s="974"/>
      <c r="B49" s="916"/>
      <c r="C49" s="916"/>
      <c r="D49" s="902"/>
      <c r="E49" s="977"/>
      <c r="F49" s="932"/>
      <c r="G49" s="978"/>
      <c r="H49" s="909"/>
      <c r="I49" s="916"/>
      <c r="J49" s="825" t="s">
        <v>751</v>
      </c>
      <c r="K49" s="826" t="s">
        <v>752</v>
      </c>
      <c r="L49" s="638">
        <v>201662</v>
      </c>
      <c r="M49" s="638">
        <v>201662</v>
      </c>
      <c r="N49" s="182">
        <v>201662</v>
      </c>
      <c r="O49" s="643">
        <v>0</v>
      </c>
      <c r="P49" s="806">
        <v>0</v>
      </c>
      <c r="Q49" s="878"/>
      <c r="R49" s="286" t="s">
        <v>753</v>
      </c>
      <c r="S49" s="320"/>
      <c r="T49" s="5"/>
    </row>
    <row r="50" spans="1:20" ht="79.5" customHeight="1" x14ac:dyDescent="0.25">
      <c r="A50" s="949"/>
      <c r="B50" s="903"/>
      <c r="C50" s="903"/>
      <c r="D50" s="903"/>
      <c r="E50" s="903"/>
      <c r="F50" s="929"/>
      <c r="G50" s="896"/>
      <c r="H50" s="900"/>
      <c r="I50" s="903"/>
      <c r="J50" s="388" t="s">
        <v>403</v>
      </c>
      <c r="K50" s="190" t="s">
        <v>215</v>
      </c>
      <c r="L50" s="638">
        <v>0</v>
      </c>
      <c r="M50" s="638">
        <v>0</v>
      </c>
      <c r="N50" s="650">
        <v>0</v>
      </c>
      <c r="O50" s="643">
        <v>0</v>
      </c>
      <c r="P50" s="387">
        <v>0</v>
      </c>
      <c r="Q50" s="910"/>
      <c r="R50" s="286" t="s">
        <v>566</v>
      </c>
      <c r="S50" s="320"/>
      <c r="T50" s="5"/>
    </row>
    <row r="51" spans="1:20" ht="355.5" customHeight="1" x14ac:dyDescent="0.25">
      <c r="A51" s="973">
        <v>10</v>
      </c>
      <c r="B51" s="912" t="s">
        <v>4</v>
      </c>
      <c r="C51" s="912" t="s">
        <v>167</v>
      </c>
      <c r="D51" s="985" t="s">
        <v>485</v>
      </c>
      <c r="E51" s="989" t="s">
        <v>50</v>
      </c>
      <c r="F51" s="928" t="s">
        <v>16</v>
      </c>
      <c r="G51" s="906">
        <v>13179425.42</v>
      </c>
      <c r="H51" s="908" t="s">
        <v>72</v>
      </c>
      <c r="I51" s="912" t="s">
        <v>150</v>
      </c>
      <c r="J51" s="181" t="s">
        <v>131</v>
      </c>
      <c r="K51" s="987" t="s">
        <v>216</v>
      </c>
      <c r="L51" s="638">
        <v>101336.35</v>
      </c>
      <c r="M51" s="638">
        <f t="shared" si="0"/>
        <v>20269</v>
      </c>
      <c r="N51" s="182">
        <v>20269</v>
      </c>
      <c r="O51" s="643">
        <v>0</v>
      </c>
      <c r="P51" s="180">
        <f t="shared" si="1"/>
        <v>0.20001707186019627</v>
      </c>
      <c r="Q51" s="877">
        <f>M51/G51</f>
        <v>1.5379274402388932E-3</v>
      </c>
      <c r="R51" s="286" t="s">
        <v>585</v>
      </c>
      <c r="S51" s="320">
        <f t="shared" si="2"/>
        <v>0.79998292813980376</v>
      </c>
      <c r="T51" s="5">
        <f t="shared" si="3"/>
        <v>81067.350000000006</v>
      </c>
    </row>
    <row r="52" spans="1:20" ht="96" customHeight="1" x14ac:dyDescent="0.25">
      <c r="A52" s="974"/>
      <c r="B52" s="916"/>
      <c r="C52" s="916"/>
      <c r="D52" s="986"/>
      <c r="E52" s="977"/>
      <c r="F52" s="932"/>
      <c r="G52" s="978"/>
      <c r="H52" s="995"/>
      <c r="I52" s="916"/>
      <c r="J52" s="544" t="s">
        <v>135</v>
      </c>
      <c r="K52" s="936"/>
      <c r="L52" s="638">
        <v>20269</v>
      </c>
      <c r="M52" s="198">
        <v>20269</v>
      </c>
      <c r="N52" s="182">
        <v>20269</v>
      </c>
      <c r="O52" s="643">
        <v>0</v>
      </c>
      <c r="P52" s="543">
        <f t="shared" si="1"/>
        <v>1</v>
      </c>
      <c r="Q52" s="878"/>
      <c r="R52" s="286" t="s">
        <v>586</v>
      </c>
      <c r="S52" s="320">
        <f t="shared" si="2"/>
        <v>0</v>
      </c>
      <c r="T52" s="5">
        <f t="shared" si="3"/>
        <v>0</v>
      </c>
    </row>
    <row r="53" spans="1:20" ht="69" customHeight="1" x14ac:dyDescent="0.25">
      <c r="A53" s="979"/>
      <c r="B53" s="913"/>
      <c r="C53" s="913"/>
      <c r="D53" s="903"/>
      <c r="E53" s="1003"/>
      <c r="F53" s="1004"/>
      <c r="G53" s="944"/>
      <c r="H53" s="900"/>
      <c r="I53" s="913"/>
      <c r="J53" s="741" t="s">
        <v>403</v>
      </c>
      <c r="K53" s="937"/>
      <c r="L53" s="638">
        <v>0</v>
      </c>
      <c r="M53" s="198">
        <v>0</v>
      </c>
      <c r="N53" s="650">
        <v>0</v>
      </c>
      <c r="O53" s="643">
        <v>0</v>
      </c>
      <c r="P53" s="319">
        <v>0</v>
      </c>
      <c r="Q53" s="879"/>
      <c r="R53" s="286" t="s">
        <v>567</v>
      </c>
      <c r="S53" s="320" t="e">
        <f t="shared" si="2"/>
        <v>#DIV/0!</v>
      </c>
      <c r="T53" s="5">
        <f t="shared" si="3"/>
        <v>0</v>
      </c>
    </row>
    <row r="54" spans="1:20" ht="409.5" customHeight="1" x14ac:dyDescent="0.25">
      <c r="A54" s="973">
        <v>11</v>
      </c>
      <c r="B54" s="912" t="s">
        <v>4</v>
      </c>
      <c r="C54" s="983" t="s">
        <v>168</v>
      </c>
      <c r="D54" s="985" t="s">
        <v>485</v>
      </c>
      <c r="E54" s="989" t="s">
        <v>51</v>
      </c>
      <c r="F54" s="928" t="s">
        <v>16</v>
      </c>
      <c r="G54" s="906">
        <v>11568526.630000001</v>
      </c>
      <c r="H54" s="908" t="s">
        <v>72</v>
      </c>
      <c r="I54" s="912" t="s">
        <v>150</v>
      </c>
      <c r="J54" s="940" t="s">
        <v>131</v>
      </c>
      <c r="K54" s="987" t="s">
        <v>217</v>
      </c>
      <c r="L54" s="967">
        <v>2675450.1</v>
      </c>
      <c r="M54" s="967">
        <f t="shared" si="0"/>
        <v>2318724</v>
      </c>
      <c r="N54" s="1053">
        <v>2318724</v>
      </c>
      <c r="O54" s="1108">
        <v>0</v>
      </c>
      <c r="P54" s="877">
        <f t="shared" si="1"/>
        <v>0.86666688345261977</v>
      </c>
      <c r="Q54" s="877">
        <f>M54/G54</f>
        <v>0.20043382136381874</v>
      </c>
      <c r="R54" s="965" t="s">
        <v>756</v>
      </c>
      <c r="S54" s="320">
        <f t="shared" si="2"/>
        <v>0.13333311654738023</v>
      </c>
      <c r="T54" s="5">
        <f t="shared" si="3"/>
        <v>356726.10000000009</v>
      </c>
    </row>
    <row r="55" spans="1:20" ht="73.5" customHeight="1" x14ac:dyDescent="0.25">
      <c r="A55" s="974"/>
      <c r="B55" s="916"/>
      <c r="C55" s="984"/>
      <c r="D55" s="986"/>
      <c r="E55" s="977"/>
      <c r="F55" s="932"/>
      <c r="G55" s="978"/>
      <c r="H55" s="995"/>
      <c r="I55" s="916"/>
      <c r="J55" s="1119"/>
      <c r="K55" s="936"/>
      <c r="L55" s="1120"/>
      <c r="M55" s="1120"/>
      <c r="N55" s="1121"/>
      <c r="O55" s="1109"/>
      <c r="P55" s="879"/>
      <c r="Q55" s="878"/>
      <c r="R55" s="966"/>
      <c r="S55" s="320"/>
      <c r="T55" s="5"/>
    </row>
    <row r="56" spans="1:20" ht="108.75" customHeight="1" x14ac:dyDescent="0.25">
      <c r="A56" s="974"/>
      <c r="B56" s="916"/>
      <c r="C56" s="984"/>
      <c r="D56" s="986"/>
      <c r="E56" s="977"/>
      <c r="F56" s="932"/>
      <c r="G56" s="978"/>
      <c r="H56" s="995"/>
      <c r="I56" s="916"/>
      <c r="J56" s="544" t="s">
        <v>135</v>
      </c>
      <c r="K56" s="936"/>
      <c r="L56" s="638">
        <v>2318724</v>
      </c>
      <c r="M56" s="638">
        <f t="shared" si="0"/>
        <v>2318724</v>
      </c>
      <c r="N56" s="182">
        <v>2318724</v>
      </c>
      <c r="O56" s="643">
        <v>0</v>
      </c>
      <c r="P56" s="543">
        <f t="shared" si="1"/>
        <v>1</v>
      </c>
      <c r="Q56" s="878"/>
      <c r="R56" s="286" t="s">
        <v>610</v>
      </c>
      <c r="S56" s="320">
        <f t="shared" si="2"/>
        <v>0</v>
      </c>
      <c r="T56" s="5">
        <f t="shared" si="3"/>
        <v>0</v>
      </c>
    </row>
    <row r="57" spans="1:20" ht="82.5" customHeight="1" x14ac:dyDescent="0.25">
      <c r="A57" s="979"/>
      <c r="B57" s="913"/>
      <c r="C57" s="913"/>
      <c r="D57" s="903"/>
      <c r="E57" s="1003"/>
      <c r="F57" s="1004"/>
      <c r="G57" s="944"/>
      <c r="H57" s="900"/>
      <c r="I57" s="913"/>
      <c r="J57" s="741" t="s">
        <v>403</v>
      </c>
      <c r="K57" s="937"/>
      <c r="L57" s="638">
        <v>0</v>
      </c>
      <c r="M57" s="198">
        <v>0</v>
      </c>
      <c r="N57" s="650">
        <v>0</v>
      </c>
      <c r="O57" s="643">
        <v>0</v>
      </c>
      <c r="P57" s="319">
        <v>0</v>
      </c>
      <c r="Q57" s="879"/>
      <c r="R57" s="286" t="s">
        <v>568</v>
      </c>
      <c r="S57" s="320" t="e">
        <f t="shared" si="2"/>
        <v>#DIV/0!</v>
      </c>
      <c r="T57" s="5">
        <f t="shared" si="3"/>
        <v>0</v>
      </c>
    </row>
    <row r="58" spans="1:20" ht="59.25" customHeight="1" x14ac:dyDescent="0.25">
      <c r="A58" s="973">
        <v>12</v>
      </c>
      <c r="B58" s="912" t="s">
        <v>4</v>
      </c>
      <c r="C58" s="1002" t="s">
        <v>169</v>
      </c>
      <c r="D58" s="985" t="s">
        <v>481</v>
      </c>
      <c r="E58" s="927" t="s">
        <v>327</v>
      </c>
      <c r="F58" s="990" t="s">
        <v>8</v>
      </c>
      <c r="G58" s="997">
        <v>87687163</v>
      </c>
      <c r="H58" s="996" t="s">
        <v>72</v>
      </c>
      <c r="I58" s="980" t="s">
        <v>347</v>
      </c>
      <c r="J58" s="800" t="s">
        <v>715</v>
      </c>
      <c r="K58" s="187" t="s">
        <v>230</v>
      </c>
      <c r="L58" s="638">
        <v>4318559.55</v>
      </c>
      <c r="M58" s="638">
        <f t="shared" si="0"/>
        <v>0</v>
      </c>
      <c r="N58" s="182">
        <v>0</v>
      </c>
      <c r="O58" s="643">
        <v>0</v>
      </c>
      <c r="P58" s="180">
        <f t="shared" si="1"/>
        <v>0</v>
      </c>
      <c r="Q58" s="877">
        <f>(M58+M59+M60+M61+M62+M63+M64+M65)/G58</f>
        <v>0.85109249503259676</v>
      </c>
      <c r="R58" s="286" t="s">
        <v>390</v>
      </c>
      <c r="S58" s="320">
        <f t="shared" si="2"/>
        <v>1</v>
      </c>
      <c r="T58" s="5">
        <f t="shared" si="3"/>
        <v>4318559.55</v>
      </c>
    </row>
    <row r="59" spans="1:20" ht="34.5" customHeight="1" x14ac:dyDescent="0.25">
      <c r="A59" s="974"/>
      <c r="B59" s="916"/>
      <c r="C59" s="916"/>
      <c r="D59" s="902"/>
      <c r="E59" s="931"/>
      <c r="F59" s="991"/>
      <c r="G59" s="998"/>
      <c r="H59" s="899"/>
      <c r="I59" s="981"/>
      <c r="J59" s="576" t="s">
        <v>138</v>
      </c>
      <c r="K59" s="936"/>
      <c r="L59" s="638">
        <v>797744</v>
      </c>
      <c r="M59" s="638">
        <f t="shared" si="0"/>
        <v>0</v>
      </c>
      <c r="N59" s="182">
        <v>0</v>
      </c>
      <c r="O59" s="642">
        <v>0</v>
      </c>
      <c r="P59" s="180">
        <f t="shared" si="1"/>
        <v>0</v>
      </c>
      <c r="Q59" s="878"/>
      <c r="R59" s="286" t="s">
        <v>209</v>
      </c>
      <c r="S59" s="320">
        <f t="shared" ref="S59:S124" si="4">T59/L59</f>
        <v>1</v>
      </c>
      <c r="T59" s="5">
        <f t="shared" ref="T59:T124" si="5">L59-M59</f>
        <v>797744</v>
      </c>
    </row>
    <row r="60" spans="1:20" ht="30" x14ac:dyDescent="0.25">
      <c r="A60" s="974"/>
      <c r="B60" s="916"/>
      <c r="C60" s="916"/>
      <c r="D60" s="902"/>
      <c r="E60" s="931"/>
      <c r="F60" s="991"/>
      <c r="G60" s="998"/>
      <c r="H60" s="899"/>
      <c r="I60" s="981"/>
      <c r="J60" s="181" t="s">
        <v>141</v>
      </c>
      <c r="K60" s="937"/>
      <c r="L60" s="638">
        <v>25801</v>
      </c>
      <c r="M60" s="638">
        <f t="shared" si="0"/>
        <v>25801</v>
      </c>
      <c r="N60" s="182">
        <v>25801</v>
      </c>
      <c r="O60" s="642">
        <v>0</v>
      </c>
      <c r="P60" s="180">
        <f t="shared" si="1"/>
        <v>1</v>
      </c>
      <c r="Q60" s="878"/>
      <c r="R60" s="286" t="s">
        <v>210</v>
      </c>
      <c r="S60" s="320">
        <f t="shared" si="4"/>
        <v>0</v>
      </c>
      <c r="T60" s="5">
        <f t="shared" si="5"/>
        <v>0</v>
      </c>
    </row>
    <row r="61" spans="1:20" ht="63.75" customHeight="1" x14ac:dyDescent="0.25">
      <c r="A61" s="974"/>
      <c r="B61" s="916"/>
      <c r="C61" s="916"/>
      <c r="D61" s="902"/>
      <c r="E61" s="931"/>
      <c r="F61" s="991"/>
      <c r="G61" s="998"/>
      <c r="H61" s="899"/>
      <c r="I61" s="981"/>
      <c r="J61" s="940" t="s">
        <v>130</v>
      </c>
      <c r="K61" s="970" t="s">
        <v>401</v>
      </c>
      <c r="L61" s="967">
        <v>63267368</v>
      </c>
      <c r="M61" s="638">
        <f t="shared" si="0"/>
        <v>1225412</v>
      </c>
      <c r="N61" s="182">
        <v>1225412</v>
      </c>
      <c r="O61" s="642">
        <v>0</v>
      </c>
      <c r="P61" s="877">
        <f>(M61+M62+M63)/L61</f>
        <v>0.99999999715493149</v>
      </c>
      <c r="Q61" s="878"/>
      <c r="R61" s="286" t="s">
        <v>212</v>
      </c>
      <c r="S61" s="320"/>
      <c r="T61" s="5"/>
    </row>
    <row r="62" spans="1:20" ht="253.5" customHeight="1" x14ac:dyDescent="0.25">
      <c r="A62" s="974"/>
      <c r="B62" s="916"/>
      <c r="C62" s="916"/>
      <c r="D62" s="902"/>
      <c r="E62" s="931"/>
      <c r="F62" s="991"/>
      <c r="G62" s="998"/>
      <c r="H62" s="899"/>
      <c r="I62" s="981"/>
      <c r="J62" s="902"/>
      <c r="K62" s="971"/>
      <c r="L62" s="968"/>
      <c r="M62" s="638">
        <f t="shared" si="0"/>
        <v>62039804.600000001</v>
      </c>
      <c r="N62" s="184">
        <v>62039804.600000001</v>
      </c>
      <c r="O62" s="643">
        <v>0</v>
      </c>
      <c r="P62" s="911"/>
      <c r="Q62" s="878"/>
      <c r="R62" s="286" t="s">
        <v>569</v>
      </c>
      <c r="S62" s="320">
        <f>T62/L61</f>
        <v>1.9402789128196363E-2</v>
      </c>
      <c r="T62" s="5">
        <f>L61-M62</f>
        <v>1227563.3999999985</v>
      </c>
    </row>
    <row r="63" spans="1:20" ht="75.75" customHeight="1" x14ac:dyDescent="0.25">
      <c r="A63" s="974"/>
      <c r="B63" s="916"/>
      <c r="C63" s="916"/>
      <c r="D63" s="902"/>
      <c r="E63" s="931"/>
      <c r="F63" s="991"/>
      <c r="G63" s="998"/>
      <c r="H63" s="899"/>
      <c r="I63" s="981"/>
      <c r="J63" s="903"/>
      <c r="K63" s="972"/>
      <c r="L63" s="969"/>
      <c r="M63" s="638">
        <f t="shared" si="0"/>
        <v>2151.2199999999998</v>
      </c>
      <c r="N63" s="182">
        <v>2151.2199999999998</v>
      </c>
      <c r="O63" s="643">
        <v>0</v>
      </c>
      <c r="P63" s="910"/>
      <c r="Q63" s="878"/>
      <c r="R63" s="700" t="s">
        <v>611</v>
      </c>
      <c r="S63" s="320"/>
      <c r="T63" s="5"/>
    </row>
    <row r="64" spans="1:20" ht="56.25" customHeight="1" x14ac:dyDescent="0.25">
      <c r="A64" s="974"/>
      <c r="B64" s="916"/>
      <c r="C64" s="916"/>
      <c r="D64" s="902"/>
      <c r="E64" s="931"/>
      <c r="F64" s="991"/>
      <c r="G64" s="998"/>
      <c r="H64" s="899"/>
      <c r="I64" s="981"/>
      <c r="J64" s="382" t="s">
        <v>133</v>
      </c>
      <c r="K64" s="583" t="s">
        <v>231</v>
      </c>
      <c r="L64" s="638">
        <v>11336717.52</v>
      </c>
      <c r="M64" s="638">
        <f t="shared" si="0"/>
        <v>11336717.52</v>
      </c>
      <c r="N64" s="650">
        <v>0</v>
      </c>
      <c r="O64" s="651">
        <v>11336717.52</v>
      </c>
      <c r="P64" s="180">
        <f t="shared" si="1"/>
        <v>1</v>
      </c>
      <c r="Q64" s="878"/>
      <c r="R64" s="296" t="s">
        <v>612</v>
      </c>
      <c r="S64" s="320">
        <f t="shared" si="4"/>
        <v>0</v>
      </c>
      <c r="T64" s="5">
        <f t="shared" si="5"/>
        <v>0</v>
      </c>
    </row>
    <row r="65" spans="1:20" ht="77.25" customHeight="1" x14ac:dyDescent="0.25">
      <c r="A65" s="979"/>
      <c r="B65" s="913"/>
      <c r="C65" s="913"/>
      <c r="D65" s="903"/>
      <c r="E65" s="1010"/>
      <c r="F65" s="1008"/>
      <c r="G65" s="999"/>
      <c r="H65" s="952"/>
      <c r="I65" s="982"/>
      <c r="J65" s="741" t="s">
        <v>403</v>
      </c>
      <c r="K65" s="318" t="s">
        <v>348</v>
      </c>
      <c r="L65" s="638">
        <v>0</v>
      </c>
      <c r="M65" s="638">
        <v>0</v>
      </c>
      <c r="N65" s="650">
        <v>0</v>
      </c>
      <c r="O65" s="651">
        <v>0</v>
      </c>
      <c r="P65" s="317">
        <v>0</v>
      </c>
      <c r="Q65" s="879"/>
      <c r="R65" s="700" t="s">
        <v>613</v>
      </c>
      <c r="S65" s="320" t="e">
        <f t="shared" si="4"/>
        <v>#DIV/0!</v>
      </c>
      <c r="T65" s="5">
        <f t="shared" si="5"/>
        <v>0</v>
      </c>
    </row>
    <row r="66" spans="1:20" ht="50.25" customHeight="1" x14ac:dyDescent="0.25">
      <c r="A66" s="973">
        <v>13</v>
      </c>
      <c r="B66" s="912" t="s">
        <v>4</v>
      </c>
      <c r="C66" s="1061" t="s">
        <v>20</v>
      </c>
      <c r="D66" s="985" t="s">
        <v>484</v>
      </c>
      <c r="E66" s="1062" t="s">
        <v>53</v>
      </c>
      <c r="F66" s="928" t="s">
        <v>16</v>
      </c>
      <c r="G66" s="906">
        <v>1548180.56</v>
      </c>
      <c r="H66" s="914" t="s">
        <v>445</v>
      </c>
      <c r="I66" s="912" t="s">
        <v>233</v>
      </c>
      <c r="J66" s="739" t="s">
        <v>131</v>
      </c>
      <c r="K66" s="917" t="s">
        <v>218</v>
      </c>
      <c r="L66" s="638">
        <v>1105</v>
      </c>
      <c r="M66" s="638">
        <f t="shared" si="0"/>
        <v>940</v>
      </c>
      <c r="N66" s="182">
        <v>940</v>
      </c>
      <c r="O66" s="651">
        <v>0</v>
      </c>
      <c r="P66" s="180">
        <f t="shared" si="1"/>
        <v>0.85067873303167418</v>
      </c>
      <c r="Q66" s="877">
        <f>(M66+M67)/G66</f>
        <v>1.1788030719104235E-3</v>
      </c>
      <c r="R66" s="965" t="s">
        <v>570</v>
      </c>
      <c r="S66" s="320">
        <f t="shared" si="4"/>
        <v>0.14932126696832579</v>
      </c>
      <c r="T66" s="5">
        <f t="shared" si="5"/>
        <v>165</v>
      </c>
    </row>
    <row r="67" spans="1:20" ht="67.5" customHeight="1" x14ac:dyDescent="0.25">
      <c r="A67" s="979"/>
      <c r="B67" s="913"/>
      <c r="C67" s="913"/>
      <c r="D67" s="903"/>
      <c r="E67" s="1003"/>
      <c r="F67" s="1004"/>
      <c r="G67" s="944"/>
      <c r="H67" s="900"/>
      <c r="I67" s="913"/>
      <c r="J67" s="550" t="s">
        <v>135</v>
      </c>
      <c r="K67" s="937"/>
      <c r="L67" s="638">
        <v>885</v>
      </c>
      <c r="M67" s="638">
        <f t="shared" si="0"/>
        <v>885</v>
      </c>
      <c r="N67" s="182">
        <v>885</v>
      </c>
      <c r="O67" s="651">
        <v>0</v>
      </c>
      <c r="P67" s="283">
        <f t="shared" si="1"/>
        <v>1</v>
      </c>
      <c r="Q67" s="879"/>
      <c r="R67" s="966"/>
      <c r="S67" s="320">
        <f t="shared" si="4"/>
        <v>0</v>
      </c>
      <c r="T67" s="5">
        <f t="shared" si="5"/>
        <v>0</v>
      </c>
    </row>
    <row r="68" spans="1:20" ht="105" x14ac:dyDescent="0.25">
      <c r="A68" s="281">
        <v>14</v>
      </c>
      <c r="B68" s="188" t="s">
        <v>4</v>
      </c>
      <c r="C68" s="188" t="s">
        <v>170</v>
      </c>
      <c r="D68" s="463" t="s">
        <v>483</v>
      </c>
      <c r="E68" s="235" t="s">
        <v>258</v>
      </c>
      <c r="F68" s="191" t="s">
        <v>10</v>
      </c>
      <c r="G68" s="309">
        <v>24132550</v>
      </c>
      <c r="H68" s="418" t="s">
        <v>443</v>
      </c>
      <c r="I68" s="306" t="s">
        <v>151</v>
      </c>
      <c r="J68" s="220" t="s">
        <v>256</v>
      </c>
      <c r="K68" s="236" t="s">
        <v>262</v>
      </c>
      <c r="L68" s="638">
        <v>43066.02</v>
      </c>
      <c r="M68" s="638">
        <f t="shared" si="0"/>
        <v>0</v>
      </c>
      <c r="N68" s="182">
        <v>0</v>
      </c>
      <c r="O68" s="642">
        <v>0</v>
      </c>
      <c r="P68" s="180">
        <f t="shared" si="1"/>
        <v>0</v>
      </c>
      <c r="Q68" s="180">
        <f>M68/G68</f>
        <v>0</v>
      </c>
      <c r="R68" s="286" t="s">
        <v>614</v>
      </c>
      <c r="S68" s="320">
        <f t="shared" si="4"/>
        <v>1</v>
      </c>
      <c r="T68" s="5">
        <f t="shared" si="5"/>
        <v>43066.02</v>
      </c>
    </row>
    <row r="69" spans="1:20" ht="399" customHeight="1" x14ac:dyDescent="0.25">
      <c r="A69" s="973">
        <v>15</v>
      </c>
      <c r="B69" s="988" t="s">
        <v>4</v>
      </c>
      <c r="C69" s="1011" t="s">
        <v>21</v>
      </c>
      <c r="D69" s="925" t="s">
        <v>483</v>
      </c>
      <c r="E69" s="927" t="s">
        <v>54</v>
      </c>
      <c r="F69" s="928" t="s">
        <v>10</v>
      </c>
      <c r="G69" s="934">
        <v>53089709.939999998</v>
      </c>
      <c r="H69" s="889" t="s">
        <v>444</v>
      </c>
      <c r="I69" s="901" t="s">
        <v>337</v>
      </c>
      <c r="J69" s="548" t="s">
        <v>131</v>
      </c>
      <c r="K69" s="574" t="s">
        <v>219</v>
      </c>
      <c r="L69" s="640">
        <v>459110.99</v>
      </c>
      <c r="M69" s="638">
        <f t="shared" si="0"/>
        <v>109136.6</v>
      </c>
      <c r="N69" s="807">
        <v>109136.6</v>
      </c>
      <c r="O69" s="721">
        <v>0</v>
      </c>
      <c r="P69" s="546">
        <f t="shared" si="1"/>
        <v>0.23771288942571384</v>
      </c>
      <c r="Q69" s="877">
        <f>(M69+M70+M71+M72+M73+M74)/G69</f>
        <v>7.3455451242949478E-3</v>
      </c>
      <c r="R69" s="698" t="s">
        <v>615</v>
      </c>
      <c r="S69" s="320">
        <f t="shared" si="4"/>
        <v>0.76228711057428622</v>
      </c>
      <c r="T69" s="5">
        <f t="shared" si="5"/>
        <v>349974.39</v>
      </c>
    </row>
    <row r="70" spans="1:20" ht="45" x14ac:dyDescent="0.25">
      <c r="A70" s="974"/>
      <c r="B70" s="1009"/>
      <c r="C70" s="1009"/>
      <c r="D70" s="930"/>
      <c r="E70" s="931"/>
      <c r="F70" s="932"/>
      <c r="G70" s="935"/>
      <c r="H70" s="890"/>
      <c r="I70" s="915"/>
      <c r="J70" s="572" t="s">
        <v>394</v>
      </c>
      <c r="K70" s="575"/>
      <c r="L70" s="652">
        <v>103933</v>
      </c>
      <c r="M70" s="638">
        <f t="shared" si="0"/>
        <v>103933</v>
      </c>
      <c r="N70" s="570">
        <v>103933</v>
      </c>
      <c r="O70" s="653">
        <v>0</v>
      </c>
      <c r="P70" s="699">
        <f>M70/L70</f>
        <v>1</v>
      </c>
      <c r="Q70" s="878"/>
      <c r="R70" s="698" t="s">
        <v>616</v>
      </c>
      <c r="S70" s="320"/>
      <c r="T70" s="5"/>
    </row>
    <row r="71" spans="1:20" ht="394.5" customHeight="1" x14ac:dyDescent="0.25">
      <c r="A71" s="948"/>
      <c r="B71" s="1009"/>
      <c r="C71" s="1009"/>
      <c r="D71" s="930"/>
      <c r="E71" s="931"/>
      <c r="F71" s="933"/>
      <c r="G71" s="907"/>
      <c r="H71" s="899"/>
      <c r="I71" s="902"/>
      <c r="J71" s="553" t="s">
        <v>662</v>
      </c>
      <c r="K71" s="941" t="s">
        <v>362</v>
      </c>
      <c r="L71" s="638">
        <v>17087.400000000001</v>
      </c>
      <c r="M71" s="638">
        <f t="shared" si="0"/>
        <v>17087.400000000001</v>
      </c>
      <c r="N71" s="539">
        <v>17087.400000000001</v>
      </c>
      <c r="O71" s="552">
        <v>0</v>
      </c>
      <c r="P71" s="291">
        <f t="shared" si="1"/>
        <v>1</v>
      </c>
      <c r="Q71" s="911"/>
      <c r="R71" s="551" t="s">
        <v>571</v>
      </c>
      <c r="S71" s="320"/>
      <c r="T71" s="5"/>
    </row>
    <row r="72" spans="1:20" ht="57.75" customHeight="1" x14ac:dyDescent="0.25">
      <c r="A72" s="948"/>
      <c r="B72" s="1009"/>
      <c r="C72" s="1009"/>
      <c r="D72" s="930"/>
      <c r="E72" s="931"/>
      <c r="F72" s="933"/>
      <c r="G72" s="907"/>
      <c r="H72" s="899"/>
      <c r="I72" s="902"/>
      <c r="J72" s="103" t="s">
        <v>394</v>
      </c>
      <c r="K72" s="942"/>
      <c r="L72" s="645">
        <v>16342</v>
      </c>
      <c r="M72" s="638">
        <f t="shared" si="0"/>
        <v>16342</v>
      </c>
      <c r="N72" s="407">
        <v>16342</v>
      </c>
      <c r="O72" s="649">
        <v>0</v>
      </c>
      <c r="P72" s="819">
        <f t="shared" si="1"/>
        <v>1</v>
      </c>
      <c r="Q72" s="911"/>
      <c r="R72" s="701" t="s">
        <v>616</v>
      </c>
      <c r="S72" s="320"/>
      <c r="T72" s="5"/>
    </row>
    <row r="73" spans="1:20" ht="94.5" customHeight="1" x14ac:dyDescent="0.25">
      <c r="A73" s="948"/>
      <c r="B73" s="930"/>
      <c r="C73" s="930"/>
      <c r="D73" s="930"/>
      <c r="E73" s="902"/>
      <c r="F73" s="933"/>
      <c r="G73" s="907"/>
      <c r="H73" s="899"/>
      <c r="I73" s="902"/>
      <c r="J73" s="336" t="s">
        <v>718</v>
      </c>
      <c r="K73" s="356" t="s">
        <v>385</v>
      </c>
      <c r="L73" s="638">
        <v>3957.06</v>
      </c>
      <c r="M73" s="638">
        <f t="shared" si="0"/>
        <v>3957.06</v>
      </c>
      <c r="N73" s="182">
        <v>3957.06</v>
      </c>
      <c r="O73" s="200">
        <v>0</v>
      </c>
      <c r="P73" s="354">
        <f t="shared" si="1"/>
        <v>1</v>
      </c>
      <c r="Q73" s="911"/>
      <c r="R73" s="542" t="s">
        <v>572</v>
      </c>
      <c r="S73" s="320"/>
      <c r="T73" s="5"/>
    </row>
    <row r="74" spans="1:20" ht="93" customHeight="1" x14ac:dyDescent="0.25">
      <c r="A74" s="949"/>
      <c r="B74" s="926"/>
      <c r="C74" s="926"/>
      <c r="D74" s="926"/>
      <c r="E74" s="903"/>
      <c r="F74" s="929"/>
      <c r="G74" s="896"/>
      <c r="H74" s="900"/>
      <c r="I74" s="903"/>
      <c r="J74" s="336" t="s">
        <v>718</v>
      </c>
      <c r="K74" s="541" t="s">
        <v>544</v>
      </c>
      <c r="L74" s="638">
        <v>139516.79999999999</v>
      </c>
      <c r="M74" s="638">
        <f t="shared" si="0"/>
        <v>139516.79999999999</v>
      </c>
      <c r="N74" s="182">
        <v>0</v>
      </c>
      <c r="O74" s="200">
        <v>139516.79999999999</v>
      </c>
      <c r="P74" s="540">
        <f t="shared" si="1"/>
        <v>1</v>
      </c>
      <c r="Q74" s="910"/>
      <c r="R74" s="355" t="s">
        <v>726</v>
      </c>
      <c r="S74" s="320"/>
      <c r="T74" s="5"/>
    </row>
    <row r="75" spans="1:20" ht="129.75" customHeight="1" x14ac:dyDescent="0.25">
      <c r="A75" s="973">
        <v>16</v>
      </c>
      <c r="B75" s="988" t="s">
        <v>4</v>
      </c>
      <c r="C75" s="988" t="s">
        <v>171</v>
      </c>
      <c r="D75" s="925" t="s">
        <v>486</v>
      </c>
      <c r="E75" s="927" t="s">
        <v>55</v>
      </c>
      <c r="F75" s="928" t="s">
        <v>23</v>
      </c>
      <c r="G75" s="934">
        <v>168042284</v>
      </c>
      <c r="H75" s="889" t="s">
        <v>72</v>
      </c>
      <c r="I75" s="901" t="s">
        <v>338</v>
      </c>
      <c r="J75" s="800" t="s">
        <v>719</v>
      </c>
      <c r="K75" s="277" t="s">
        <v>278</v>
      </c>
      <c r="L75" s="654">
        <v>277298</v>
      </c>
      <c r="M75" s="297">
        <f t="shared" si="0"/>
        <v>277298</v>
      </c>
      <c r="N75" s="722">
        <v>277298</v>
      </c>
      <c r="O75" s="643">
        <v>0</v>
      </c>
      <c r="P75" s="180">
        <f t="shared" si="1"/>
        <v>1</v>
      </c>
      <c r="Q75" s="877">
        <f>(M75+M76)/G75</f>
        <v>3.7050599716914106E-3</v>
      </c>
      <c r="R75" s="286" t="s">
        <v>573</v>
      </c>
      <c r="S75" s="320">
        <f t="shared" si="4"/>
        <v>0</v>
      </c>
      <c r="T75" s="5">
        <f t="shared" si="5"/>
        <v>0</v>
      </c>
    </row>
    <row r="76" spans="1:20" ht="109.5" customHeight="1" x14ac:dyDescent="0.25">
      <c r="A76" s="949"/>
      <c r="B76" s="926"/>
      <c r="C76" s="926"/>
      <c r="D76" s="926"/>
      <c r="E76" s="903"/>
      <c r="F76" s="929"/>
      <c r="G76" s="896"/>
      <c r="H76" s="900"/>
      <c r="I76" s="903"/>
      <c r="J76" s="470" t="s">
        <v>497</v>
      </c>
      <c r="K76" s="471" t="s">
        <v>498</v>
      </c>
      <c r="L76" s="654">
        <v>343640.98</v>
      </c>
      <c r="M76" s="638">
        <f t="shared" si="0"/>
        <v>345308.74</v>
      </c>
      <c r="N76" s="184">
        <v>345308.74</v>
      </c>
      <c r="O76" s="643">
        <v>0</v>
      </c>
      <c r="P76" s="469">
        <f t="shared" si="1"/>
        <v>1.0048532046439864</v>
      </c>
      <c r="Q76" s="879"/>
      <c r="R76" s="286" t="s">
        <v>642</v>
      </c>
      <c r="S76" s="320"/>
      <c r="T76" s="5"/>
    </row>
    <row r="77" spans="1:20" ht="162.75" customHeight="1" x14ac:dyDescent="0.25">
      <c r="A77" s="281">
        <v>17</v>
      </c>
      <c r="B77" s="188" t="s">
        <v>4</v>
      </c>
      <c r="C77" s="194" t="s">
        <v>172</v>
      </c>
      <c r="D77" s="194" t="s">
        <v>482</v>
      </c>
      <c r="E77" s="192" t="s">
        <v>409</v>
      </c>
      <c r="F77" s="195" t="s">
        <v>8</v>
      </c>
      <c r="G77" s="193">
        <v>44850000</v>
      </c>
      <c r="H77" s="418" t="s">
        <v>72</v>
      </c>
      <c r="I77" s="314" t="s">
        <v>149</v>
      </c>
      <c r="J77" s="800" t="s">
        <v>715</v>
      </c>
      <c r="K77" s="197" t="s">
        <v>279</v>
      </c>
      <c r="L77" s="198">
        <v>9250.01</v>
      </c>
      <c r="M77" s="638">
        <f t="shared" si="0"/>
        <v>8500.01</v>
      </c>
      <c r="N77" s="182">
        <v>8500.01</v>
      </c>
      <c r="O77" s="143">
        <v>0</v>
      </c>
      <c r="P77" s="180">
        <f t="shared" si="1"/>
        <v>0.9189190065740469</v>
      </c>
      <c r="Q77" s="180">
        <f>M77/G77</f>
        <v>1.8952084726867337E-4</v>
      </c>
      <c r="R77" s="286" t="s">
        <v>617</v>
      </c>
      <c r="S77" s="320">
        <f t="shared" si="4"/>
        <v>8.1080993425953055E-2</v>
      </c>
      <c r="T77" s="5">
        <f t="shared" si="5"/>
        <v>750</v>
      </c>
    </row>
    <row r="78" spans="1:20" ht="285" x14ac:dyDescent="0.25">
      <c r="A78" s="282">
        <v>18</v>
      </c>
      <c r="B78" s="194" t="s">
        <v>4</v>
      </c>
      <c r="C78" s="194" t="s">
        <v>173</v>
      </c>
      <c r="D78" s="194" t="s">
        <v>482</v>
      </c>
      <c r="E78" s="192" t="s">
        <v>410</v>
      </c>
      <c r="F78" s="195" t="s">
        <v>8</v>
      </c>
      <c r="G78" s="193">
        <v>32000000</v>
      </c>
      <c r="H78" s="418" t="s">
        <v>72</v>
      </c>
      <c r="I78" s="314" t="s">
        <v>339</v>
      </c>
      <c r="J78" s="800" t="s">
        <v>715</v>
      </c>
      <c r="K78" s="199" t="s">
        <v>220</v>
      </c>
      <c r="L78" s="198">
        <v>25876.89</v>
      </c>
      <c r="M78" s="638">
        <f t="shared" si="0"/>
        <v>16023.96</v>
      </c>
      <c r="N78" s="182">
        <v>16023.96</v>
      </c>
      <c r="O78" s="200">
        <v>0</v>
      </c>
      <c r="P78" s="180">
        <f t="shared" si="1"/>
        <v>0.6192382469454405</v>
      </c>
      <c r="Q78" s="180">
        <f>M78/G78</f>
        <v>5.0074875000000001E-4</v>
      </c>
      <c r="R78" s="286" t="s">
        <v>769</v>
      </c>
      <c r="S78" s="320">
        <f t="shared" si="4"/>
        <v>0.3807617530545595</v>
      </c>
      <c r="T78" s="5">
        <f t="shared" si="5"/>
        <v>9852.93</v>
      </c>
    </row>
    <row r="79" spans="1:20" ht="390" customHeight="1" x14ac:dyDescent="0.25">
      <c r="A79" s="973">
        <v>19</v>
      </c>
      <c r="B79" s="988" t="s">
        <v>4</v>
      </c>
      <c r="C79" s="988" t="s">
        <v>174</v>
      </c>
      <c r="D79" s="925" t="s">
        <v>487</v>
      </c>
      <c r="E79" s="989" t="s">
        <v>185</v>
      </c>
      <c r="F79" s="928" t="s">
        <v>28</v>
      </c>
      <c r="G79" s="906">
        <v>144128467</v>
      </c>
      <c r="H79" s="908" t="s">
        <v>446</v>
      </c>
      <c r="I79" s="901" t="s">
        <v>186</v>
      </c>
      <c r="J79" s="584" t="s">
        <v>131</v>
      </c>
      <c r="K79" s="897" t="s">
        <v>365</v>
      </c>
      <c r="L79" s="720">
        <v>9222024</v>
      </c>
      <c r="M79" s="720">
        <f t="shared" si="0"/>
        <v>9222024</v>
      </c>
      <c r="N79" s="585">
        <v>9222024</v>
      </c>
      <c r="O79" s="721">
        <v>0</v>
      </c>
      <c r="P79" s="291">
        <f t="shared" si="1"/>
        <v>1</v>
      </c>
      <c r="Q79" s="877">
        <f>(M79+M80+M81)/G79</f>
        <v>0.12796950098692161</v>
      </c>
      <c r="R79" s="698" t="s">
        <v>734</v>
      </c>
      <c r="S79" s="320">
        <f t="shared" si="4"/>
        <v>0</v>
      </c>
      <c r="T79" s="5">
        <f t="shared" si="5"/>
        <v>0</v>
      </c>
    </row>
    <row r="80" spans="1:20" ht="75" x14ac:dyDescent="0.25">
      <c r="A80" s="948"/>
      <c r="B80" s="1009"/>
      <c r="C80" s="1009"/>
      <c r="D80" s="930"/>
      <c r="E80" s="902"/>
      <c r="F80" s="933"/>
      <c r="G80" s="907"/>
      <c r="H80" s="909"/>
      <c r="I80" s="902"/>
      <c r="J80" s="335" t="s">
        <v>135</v>
      </c>
      <c r="K80" s="898"/>
      <c r="L80" s="638">
        <v>9222024</v>
      </c>
      <c r="M80" s="638">
        <f t="shared" si="0"/>
        <v>9222024</v>
      </c>
      <c r="N80" s="568">
        <v>0</v>
      </c>
      <c r="O80" s="643">
        <v>9222024</v>
      </c>
      <c r="P80" s="334">
        <f t="shared" si="1"/>
        <v>1</v>
      </c>
      <c r="Q80" s="878"/>
      <c r="R80" s="286" t="s">
        <v>618</v>
      </c>
      <c r="S80" s="320"/>
      <c r="T80" s="5"/>
    </row>
    <row r="81" spans="1:20" ht="119.25" customHeight="1" x14ac:dyDescent="0.25">
      <c r="A81" s="949"/>
      <c r="B81" s="926"/>
      <c r="C81" s="926"/>
      <c r="D81" s="926"/>
      <c r="E81" s="903"/>
      <c r="F81" s="929"/>
      <c r="G81" s="896"/>
      <c r="H81" s="900"/>
      <c r="I81" s="903"/>
      <c r="J81" s="340" t="s">
        <v>364</v>
      </c>
      <c r="K81" s="586" t="s">
        <v>366</v>
      </c>
      <c r="L81" s="638">
        <v>0</v>
      </c>
      <c r="M81" s="638">
        <v>0</v>
      </c>
      <c r="N81" s="184">
        <v>0</v>
      </c>
      <c r="O81" s="643">
        <v>0</v>
      </c>
      <c r="P81" s="339">
        <v>0</v>
      </c>
      <c r="Q81" s="879"/>
      <c r="R81" s="286" t="s">
        <v>574</v>
      </c>
      <c r="S81" s="320"/>
      <c r="T81" s="5"/>
    </row>
    <row r="82" spans="1:20" ht="75" customHeight="1" x14ac:dyDescent="0.25">
      <c r="A82" s="281">
        <v>20</v>
      </c>
      <c r="B82" s="188" t="s">
        <v>4</v>
      </c>
      <c r="C82" s="188" t="s">
        <v>175</v>
      </c>
      <c r="D82" s="463" t="s">
        <v>485</v>
      </c>
      <c r="E82" s="316" t="s">
        <v>137</v>
      </c>
      <c r="F82" s="191" t="s">
        <v>136</v>
      </c>
      <c r="G82" s="309">
        <v>23352645</v>
      </c>
      <c r="H82" s="418" t="s">
        <v>72</v>
      </c>
      <c r="I82" s="196" t="s">
        <v>150</v>
      </c>
      <c r="J82" s="800" t="s">
        <v>720</v>
      </c>
      <c r="K82" s="201" t="s">
        <v>221</v>
      </c>
      <c r="L82" s="638">
        <v>95544.63</v>
      </c>
      <c r="M82" s="638">
        <f t="shared" si="0"/>
        <v>0</v>
      </c>
      <c r="N82" s="182">
        <v>0</v>
      </c>
      <c r="O82" s="642">
        <v>0</v>
      </c>
      <c r="P82" s="180">
        <f t="shared" si="1"/>
        <v>0</v>
      </c>
      <c r="Q82" s="180">
        <f>M82/G82</f>
        <v>0</v>
      </c>
      <c r="R82" s="296" t="s">
        <v>619</v>
      </c>
      <c r="S82" s="320">
        <f t="shared" si="4"/>
        <v>1</v>
      </c>
      <c r="T82" s="5">
        <f t="shared" si="5"/>
        <v>95544.63</v>
      </c>
    </row>
    <row r="83" spans="1:20" ht="162.75" customHeight="1" x14ac:dyDescent="0.25">
      <c r="A83" s="281">
        <v>21</v>
      </c>
      <c r="B83" s="188" t="s">
        <v>4</v>
      </c>
      <c r="C83" s="188" t="s">
        <v>29</v>
      </c>
      <c r="D83" s="463" t="s">
        <v>485</v>
      </c>
      <c r="E83" s="202" t="s">
        <v>59</v>
      </c>
      <c r="F83" s="203" t="s">
        <v>16</v>
      </c>
      <c r="G83" s="193">
        <v>21907489</v>
      </c>
      <c r="H83" s="418" t="s">
        <v>72</v>
      </c>
      <c r="I83" s="129" t="s">
        <v>150</v>
      </c>
      <c r="J83" s="741" t="s">
        <v>403</v>
      </c>
      <c r="K83" s="183" t="s">
        <v>222</v>
      </c>
      <c r="L83" s="185">
        <v>15000</v>
      </c>
      <c r="M83" s="638">
        <f t="shared" si="0"/>
        <v>15000</v>
      </c>
      <c r="N83" s="302">
        <v>15000</v>
      </c>
      <c r="O83" s="217">
        <v>0</v>
      </c>
      <c r="P83" s="311">
        <f>M83/L83</f>
        <v>1</v>
      </c>
      <c r="Q83" s="311">
        <f>M83/G83</f>
        <v>6.8469736536213709E-4</v>
      </c>
      <c r="R83" s="296" t="s">
        <v>575</v>
      </c>
      <c r="S83" s="320">
        <f t="shared" si="4"/>
        <v>0</v>
      </c>
      <c r="T83" s="5">
        <f t="shared" si="5"/>
        <v>0</v>
      </c>
    </row>
    <row r="84" spans="1:20" ht="45" x14ac:dyDescent="0.25">
      <c r="A84" s="1135">
        <v>22</v>
      </c>
      <c r="B84" s="1023" t="s">
        <v>4</v>
      </c>
      <c r="C84" s="1024" t="s">
        <v>145</v>
      </c>
      <c r="D84" s="985" t="s">
        <v>488</v>
      </c>
      <c r="E84" s="1020" t="s">
        <v>187</v>
      </c>
      <c r="F84" s="1039" t="s">
        <v>10</v>
      </c>
      <c r="G84" s="906">
        <v>2279938.87</v>
      </c>
      <c r="H84" s="953" t="s">
        <v>443</v>
      </c>
      <c r="I84" s="950" t="s">
        <v>257</v>
      </c>
      <c r="J84" s="181" t="s">
        <v>131</v>
      </c>
      <c r="K84" s="945" t="s">
        <v>235</v>
      </c>
      <c r="L84" s="185">
        <v>82379</v>
      </c>
      <c r="M84" s="638">
        <f t="shared" si="0"/>
        <v>82379</v>
      </c>
      <c r="N84" s="302">
        <v>82379</v>
      </c>
      <c r="O84" s="143">
        <v>0</v>
      </c>
      <c r="P84" s="180">
        <f t="shared" si="1"/>
        <v>1</v>
      </c>
      <c r="Q84" s="877">
        <f>(M84+M85)/G84</f>
        <v>4.2461226164366414E-2</v>
      </c>
      <c r="R84" s="286" t="s">
        <v>620</v>
      </c>
      <c r="S84" s="320">
        <f t="shared" si="4"/>
        <v>0</v>
      </c>
      <c r="T84" s="5">
        <f t="shared" si="5"/>
        <v>0</v>
      </c>
    </row>
    <row r="85" spans="1:20" ht="75" x14ac:dyDescent="0.25">
      <c r="A85" s="1135"/>
      <c r="B85" s="1023"/>
      <c r="C85" s="1023"/>
      <c r="D85" s="903"/>
      <c r="E85" s="1020"/>
      <c r="F85" s="1039"/>
      <c r="G85" s="944"/>
      <c r="H85" s="900"/>
      <c r="I85" s="950"/>
      <c r="J85" s="181" t="s">
        <v>139</v>
      </c>
      <c r="K85" s="946"/>
      <c r="L85" s="185">
        <v>82379</v>
      </c>
      <c r="M85" s="638">
        <f t="shared" si="0"/>
        <v>14430</v>
      </c>
      <c r="N85" s="302">
        <v>14430</v>
      </c>
      <c r="O85" s="143">
        <v>0</v>
      </c>
      <c r="P85" s="180">
        <f t="shared" si="1"/>
        <v>0.17516600104395538</v>
      </c>
      <c r="Q85" s="879"/>
      <c r="R85" s="286" t="s">
        <v>621</v>
      </c>
      <c r="S85" s="320">
        <f t="shared" si="4"/>
        <v>0.82483399895604459</v>
      </c>
      <c r="T85" s="5">
        <f t="shared" si="5"/>
        <v>67949</v>
      </c>
    </row>
    <row r="86" spans="1:20" ht="45" x14ac:dyDescent="0.25">
      <c r="A86" s="1135">
        <v>23</v>
      </c>
      <c r="B86" s="1023" t="s">
        <v>4</v>
      </c>
      <c r="C86" s="1023" t="s">
        <v>146</v>
      </c>
      <c r="D86" s="985" t="s">
        <v>488</v>
      </c>
      <c r="E86" s="1020" t="s">
        <v>188</v>
      </c>
      <c r="F86" s="1039" t="s">
        <v>10</v>
      </c>
      <c r="G86" s="906">
        <v>593179</v>
      </c>
      <c r="H86" s="953" t="s">
        <v>443</v>
      </c>
      <c r="I86" s="950" t="s">
        <v>257</v>
      </c>
      <c r="J86" s="289" t="s">
        <v>131</v>
      </c>
      <c r="K86" s="945" t="s">
        <v>211</v>
      </c>
      <c r="L86" s="185">
        <v>12000</v>
      </c>
      <c r="M86" s="638">
        <f t="shared" si="0"/>
        <v>12000</v>
      </c>
      <c r="N86" s="302">
        <v>12000</v>
      </c>
      <c r="O86" s="143">
        <v>0</v>
      </c>
      <c r="P86" s="291">
        <f t="shared" si="1"/>
        <v>1</v>
      </c>
      <c r="Q86" s="877">
        <f>(M86+M87)/G86</f>
        <v>2.2531141527262429E-2</v>
      </c>
      <c r="R86" s="296" t="s">
        <v>622</v>
      </c>
      <c r="S86" s="320">
        <f t="shared" si="4"/>
        <v>0</v>
      </c>
      <c r="T86" s="5">
        <f t="shared" si="5"/>
        <v>0</v>
      </c>
    </row>
    <row r="87" spans="1:20" ht="75" x14ac:dyDescent="0.25">
      <c r="A87" s="1135"/>
      <c r="B87" s="1023"/>
      <c r="C87" s="1023"/>
      <c r="D87" s="903"/>
      <c r="E87" s="1020"/>
      <c r="F87" s="1039"/>
      <c r="G87" s="944"/>
      <c r="H87" s="900"/>
      <c r="I87" s="950"/>
      <c r="J87" s="289" t="s">
        <v>139</v>
      </c>
      <c r="K87" s="946"/>
      <c r="L87" s="185">
        <v>12000</v>
      </c>
      <c r="M87" s="638">
        <f t="shared" si="0"/>
        <v>1365</v>
      </c>
      <c r="N87" s="302">
        <v>1365</v>
      </c>
      <c r="O87" s="143">
        <v>0</v>
      </c>
      <c r="P87" s="291">
        <f t="shared" si="1"/>
        <v>0.11375</v>
      </c>
      <c r="Q87" s="879"/>
      <c r="R87" s="296" t="s">
        <v>623</v>
      </c>
      <c r="S87" s="320">
        <f t="shared" si="4"/>
        <v>0.88624999999999998</v>
      </c>
      <c r="T87" s="5">
        <f t="shared" si="5"/>
        <v>10635</v>
      </c>
    </row>
    <row r="88" spans="1:20" ht="135" x14ac:dyDescent="0.25">
      <c r="A88" s="973">
        <v>24</v>
      </c>
      <c r="B88" s="1138" t="s">
        <v>4</v>
      </c>
      <c r="C88" s="1138" t="s">
        <v>308</v>
      </c>
      <c r="D88" s="985" t="s">
        <v>481</v>
      </c>
      <c r="E88" s="1006" t="s">
        <v>386</v>
      </c>
      <c r="F88" s="1136" t="s">
        <v>8</v>
      </c>
      <c r="G88" s="934">
        <v>4012156.19</v>
      </c>
      <c r="H88" s="889" t="s">
        <v>447</v>
      </c>
      <c r="I88" s="901" t="s">
        <v>340</v>
      </c>
      <c r="J88" s="800" t="s">
        <v>715</v>
      </c>
      <c r="K88" s="357" t="s">
        <v>310</v>
      </c>
      <c r="L88" s="295">
        <v>152732.25</v>
      </c>
      <c r="M88" s="638">
        <f t="shared" si="0"/>
        <v>152732.25</v>
      </c>
      <c r="N88" s="237">
        <v>152732.25</v>
      </c>
      <c r="O88" s="293">
        <v>0</v>
      </c>
      <c r="P88" s="291">
        <f t="shared" si="1"/>
        <v>1</v>
      </c>
      <c r="Q88" s="877">
        <f>(M88+M89)/G88</f>
        <v>3.835198399890808E-2</v>
      </c>
      <c r="R88" s="702" t="s">
        <v>624</v>
      </c>
      <c r="S88" s="320">
        <f t="shared" si="4"/>
        <v>0</v>
      </c>
      <c r="T88" s="5">
        <f t="shared" si="5"/>
        <v>0</v>
      </c>
    </row>
    <row r="89" spans="1:20" ht="71.25" customHeight="1" x14ac:dyDescent="0.25">
      <c r="A89" s="949"/>
      <c r="B89" s="1139"/>
      <c r="C89" s="1139"/>
      <c r="D89" s="903"/>
      <c r="E89" s="1007"/>
      <c r="F89" s="1137"/>
      <c r="G89" s="896"/>
      <c r="H89" s="952"/>
      <c r="I89" s="951"/>
      <c r="J89" s="800" t="s">
        <v>715</v>
      </c>
      <c r="K89" s="341" t="s">
        <v>367</v>
      </c>
      <c r="L89" s="295">
        <v>1141.9000000000001</v>
      </c>
      <c r="M89" s="638">
        <f t="shared" si="0"/>
        <v>1141.9000000000001</v>
      </c>
      <c r="N89" s="237">
        <v>1141.9000000000001</v>
      </c>
      <c r="O89" s="293">
        <v>0</v>
      </c>
      <c r="P89" s="291">
        <f t="shared" si="1"/>
        <v>1</v>
      </c>
      <c r="Q89" s="879"/>
      <c r="R89" s="702" t="s">
        <v>625</v>
      </c>
      <c r="S89" s="320">
        <f t="shared" si="4"/>
        <v>0</v>
      </c>
      <c r="T89" s="5">
        <f t="shared" si="5"/>
        <v>0</v>
      </c>
    </row>
    <row r="90" spans="1:20" ht="225" x14ac:dyDescent="0.25">
      <c r="A90" s="287">
        <v>25</v>
      </c>
      <c r="B90" s="290" t="s">
        <v>4</v>
      </c>
      <c r="C90" s="422" t="s">
        <v>311</v>
      </c>
      <c r="D90" s="464" t="s">
        <v>485</v>
      </c>
      <c r="E90" s="830" t="s">
        <v>760</v>
      </c>
      <c r="F90" s="292" t="s">
        <v>28</v>
      </c>
      <c r="G90" s="309">
        <v>34401221.119999997</v>
      </c>
      <c r="H90" s="425" t="s">
        <v>72</v>
      </c>
      <c r="I90" s="197" t="s">
        <v>150</v>
      </c>
      <c r="J90" s="804" t="s">
        <v>720</v>
      </c>
      <c r="K90" s="307" t="s">
        <v>309</v>
      </c>
      <c r="L90" s="655">
        <v>75625</v>
      </c>
      <c r="M90" s="638">
        <f t="shared" si="0"/>
        <v>75625</v>
      </c>
      <c r="N90" s="237">
        <v>75625</v>
      </c>
      <c r="O90" s="656">
        <v>0</v>
      </c>
      <c r="P90" s="291">
        <f>M90/L90</f>
        <v>1</v>
      </c>
      <c r="Q90" s="288">
        <f>M90/G90</f>
        <v>2.1983231274320535E-3</v>
      </c>
      <c r="R90" s="702" t="s">
        <v>761</v>
      </c>
      <c r="S90" s="320">
        <f t="shared" si="4"/>
        <v>0</v>
      </c>
      <c r="T90" s="5">
        <f t="shared" si="5"/>
        <v>0</v>
      </c>
    </row>
    <row r="91" spans="1:20" ht="240" customHeight="1" x14ac:dyDescent="0.25">
      <c r="A91" s="1018">
        <v>26</v>
      </c>
      <c r="B91" s="1019" t="s">
        <v>4</v>
      </c>
      <c r="C91" s="1019" t="s">
        <v>312</v>
      </c>
      <c r="D91" s="985" t="s">
        <v>489</v>
      </c>
      <c r="E91" s="1021" t="s">
        <v>411</v>
      </c>
      <c r="F91" s="1017" t="s">
        <v>8</v>
      </c>
      <c r="G91" s="934">
        <v>40000000</v>
      </c>
      <c r="H91" s="889" t="s">
        <v>448</v>
      </c>
      <c r="I91" s="901" t="s">
        <v>341</v>
      </c>
      <c r="J91" s="954" t="s">
        <v>715</v>
      </c>
      <c r="K91" s="307" t="s">
        <v>325</v>
      </c>
      <c r="L91" s="655">
        <v>106552.6</v>
      </c>
      <c r="M91" s="638">
        <f t="shared" si="0"/>
        <v>106552.6</v>
      </c>
      <c r="N91" s="539">
        <v>106552.6</v>
      </c>
      <c r="O91" s="657">
        <v>0</v>
      </c>
      <c r="P91" s="291">
        <f>M91/L91</f>
        <v>1</v>
      </c>
      <c r="Q91" s="877">
        <f>(M91+M92+M93+M94+M95+M96+M97+M98)/G91</f>
        <v>5.0362121250000003E-2</v>
      </c>
      <c r="R91" s="702" t="s">
        <v>634</v>
      </c>
      <c r="S91" s="320">
        <f t="shared" si="4"/>
        <v>0</v>
      </c>
      <c r="T91" s="5">
        <f t="shared" si="5"/>
        <v>0</v>
      </c>
    </row>
    <row r="92" spans="1:20" ht="221.25" customHeight="1" x14ac:dyDescent="0.25">
      <c r="A92" s="974"/>
      <c r="B92" s="916"/>
      <c r="C92" s="1037"/>
      <c r="D92" s="902"/>
      <c r="E92" s="1022"/>
      <c r="F92" s="1038"/>
      <c r="G92" s="935"/>
      <c r="H92" s="899"/>
      <c r="I92" s="904"/>
      <c r="J92" s="955"/>
      <c r="K92" s="307" t="s">
        <v>325</v>
      </c>
      <c r="L92" s="299">
        <v>29253.88</v>
      </c>
      <c r="M92" s="638">
        <f t="shared" si="0"/>
        <v>29253.88</v>
      </c>
      <c r="N92" s="386">
        <v>29253.88</v>
      </c>
      <c r="O92" s="330">
        <v>0</v>
      </c>
      <c r="P92" s="291">
        <f>M92/L92</f>
        <v>1</v>
      </c>
      <c r="Q92" s="878"/>
      <c r="R92" s="702" t="s">
        <v>635</v>
      </c>
      <c r="S92" s="320">
        <f t="shared" si="4"/>
        <v>0</v>
      </c>
      <c r="T92" s="5">
        <f t="shared" si="5"/>
        <v>0</v>
      </c>
    </row>
    <row r="93" spans="1:20" ht="235.5" customHeight="1" x14ac:dyDescent="0.25">
      <c r="A93" s="974"/>
      <c r="B93" s="916"/>
      <c r="C93" s="1037"/>
      <c r="D93" s="902"/>
      <c r="E93" s="1022"/>
      <c r="F93" s="1038"/>
      <c r="G93" s="935"/>
      <c r="H93" s="899"/>
      <c r="I93" s="904"/>
      <c r="J93" s="955"/>
      <c r="K93" s="554" t="s">
        <v>326</v>
      </c>
      <c r="L93" s="299">
        <v>593135.94999999995</v>
      </c>
      <c r="M93" s="299">
        <v>593135.94999999995</v>
      </c>
      <c r="N93" s="386">
        <v>593135.94999999995</v>
      </c>
      <c r="O93" s="330">
        <v>0</v>
      </c>
      <c r="P93" s="291">
        <f>M93/L93</f>
        <v>1</v>
      </c>
      <c r="Q93" s="878"/>
      <c r="R93" s="702" t="s">
        <v>636</v>
      </c>
      <c r="S93" s="320">
        <f t="shared" si="4"/>
        <v>0</v>
      </c>
      <c r="T93" s="5">
        <f t="shared" si="5"/>
        <v>0</v>
      </c>
    </row>
    <row r="94" spans="1:20" ht="210" x14ac:dyDescent="0.25">
      <c r="A94" s="974"/>
      <c r="B94" s="916"/>
      <c r="C94" s="1037"/>
      <c r="D94" s="902"/>
      <c r="E94" s="1022"/>
      <c r="F94" s="1038"/>
      <c r="G94" s="935"/>
      <c r="H94" s="899"/>
      <c r="I94" s="904"/>
      <c r="J94" s="955"/>
      <c r="K94" s="307" t="s">
        <v>325</v>
      </c>
      <c r="L94" s="299">
        <v>71182.179999999993</v>
      </c>
      <c r="M94" s="638">
        <f t="shared" si="0"/>
        <v>71182.179999999993</v>
      </c>
      <c r="N94" s="386">
        <v>71182.179999999993</v>
      </c>
      <c r="O94" s="330">
        <v>0</v>
      </c>
      <c r="P94" s="291">
        <f>M94/L94</f>
        <v>1</v>
      </c>
      <c r="Q94" s="878"/>
      <c r="R94" s="702" t="s">
        <v>770</v>
      </c>
      <c r="S94" s="320">
        <f t="shared" si="4"/>
        <v>0</v>
      </c>
      <c r="T94" s="5">
        <f t="shared" si="5"/>
        <v>0</v>
      </c>
    </row>
    <row r="95" spans="1:20" ht="227.25" customHeight="1" x14ac:dyDescent="0.25">
      <c r="A95" s="974"/>
      <c r="B95" s="916"/>
      <c r="C95" s="1037"/>
      <c r="D95" s="902"/>
      <c r="E95" s="1022"/>
      <c r="F95" s="1038"/>
      <c r="G95" s="935"/>
      <c r="H95" s="899"/>
      <c r="I95" s="904"/>
      <c r="J95" s="955"/>
      <c r="K95" s="308" t="s">
        <v>325</v>
      </c>
      <c r="L95" s="301">
        <v>482088.81</v>
      </c>
      <c r="M95" s="638">
        <f t="shared" si="0"/>
        <v>482088.81</v>
      </c>
      <c r="N95" s="386">
        <v>482088.81</v>
      </c>
      <c r="O95" s="330">
        <v>0</v>
      </c>
      <c r="P95" s="300">
        <f t="shared" ref="P95:P125" si="6">M95/L95</f>
        <v>1</v>
      </c>
      <c r="Q95" s="878"/>
      <c r="R95" s="702" t="s">
        <v>637</v>
      </c>
      <c r="S95" s="320">
        <f t="shared" si="4"/>
        <v>0</v>
      </c>
      <c r="T95" s="5">
        <f t="shared" si="5"/>
        <v>0</v>
      </c>
    </row>
    <row r="96" spans="1:20" ht="150" x14ac:dyDescent="0.25">
      <c r="A96" s="948"/>
      <c r="B96" s="902"/>
      <c r="C96" s="902"/>
      <c r="D96" s="902"/>
      <c r="E96" s="902"/>
      <c r="F96" s="902"/>
      <c r="G96" s="907"/>
      <c r="H96" s="899"/>
      <c r="I96" s="904"/>
      <c r="J96" s="329"/>
      <c r="K96" s="332" t="s">
        <v>360</v>
      </c>
      <c r="L96" s="301">
        <v>732271.43</v>
      </c>
      <c r="M96" s="638">
        <f t="shared" si="0"/>
        <v>732271.43</v>
      </c>
      <c r="N96" s="186">
        <v>732271.43</v>
      </c>
      <c r="O96" s="331">
        <v>0</v>
      </c>
      <c r="P96" s="328">
        <f t="shared" si="6"/>
        <v>1</v>
      </c>
      <c r="Q96" s="878"/>
      <c r="R96" s="702" t="s">
        <v>638</v>
      </c>
      <c r="S96" s="320">
        <f t="shared" si="4"/>
        <v>0</v>
      </c>
      <c r="T96" s="5">
        <f t="shared" si="5"/>
        <v>0</v>
      </c>
    </row>
    <row r="97" spans="1:20" ht="69" customHeight="1" x14ac:dyDescent="0.25">
      <c r="A97" s="948"/>
      <c r="B97" s="902"/>
      <c r="C97" s="902"/>
      <c r="D97" s="902"/>
      <c r="E97" s="902"/>
      <c r="F97" s="902"/>
      <c r="G97" s="907"/>
      <c r="H97" s="899"/>
      <c r="I97" s="904"/>
      <c r="J97" s="412" t="s">
        <v>364</v>
      </c>
      <c r="K97" s="414" t="s">
        <v>428</v>
      </c>
      <c r="L97" s="301">
        <v>0</v>
      </c>
      <c r="M97" s="301">
        <v>0</v>
      </c>
      <c r="N97" s="379">
        <v>0</v>
      </c>
      <c r="O97" s="331">
        <v>0</v>
      </c>
      <c r="P97" s="411">
        <v>0</v>
      </c>
      <c r="Q97" s="878"/>
      <c r="R97" s="413" t="s">
        <v>576</v>
      </c>
      <c r="S97" s="320" t="e">
        <f t="shared" si="4"/>
        <v>#DIV/0!</v>
      </c>
      <c r="T97" s="5">
        <f t="shared" si="5"/>
        <v>0</v>
      </c>
    </row>
    <row r="98" spans="1:20" ht="69.75" customHeight="1" x14ac:dyDescent="0.25">
      <c r="A98" s="949"/>
      <c r="B98" s="903"/>
      <c r="C98" s="903"/>
      <c r="D98" s="903"/>
      <c r="E98" s="903"/>
      <c r="F98" s="903"/>
      <c r="G98" s="896"/>
      <c r="H98" s="952"/>
      <c r="I98" s="905"/>
      <c r="J98" s="378" t="s">
        <v>364</v>
      </c>
      <c r="K98" s="380" t="s">
        <v>398</v>
      </c>
      <c r="L98" s="301">
        <v>0</v>
      </c>
      <c r="M98" s="301">
        <v>0</v>
      </c>
      <c r="N98" s="379">
        <v>0</v>
      </c>
      <c r="O98" s="331">
        <v>0</v>
      </c>
      <c r="P98" s="377">
        <v>0</v>
      </c>
      <c r="Q98" s="879"/>
      <c r="R98" s="702" t="s">
        <v>626</v>
      </c>
      <c r="S98" s="320" t="e">
        <f t="shared" si="4"/>
        <v>#DIV/0!</v>
      </c>
      <c r="T98" s="5">
        <f t="shared" si="5"/>
        <v>0</v>
      </c>
    </row>
    <row r="99" spans="1:20" ht="210" customHeight="1" x14ac:dyDescent="0.25">
      <c r="A99" s="1025">
        <v>27</v>
      </c>
      <c r="B99" s="1043" t="s">
        <v>4</v>
      </c>
      <c r="C99" s="1046" t="s">
        <v>314</v>
      </c>
      <c r="D99" s="1047" t="s">
        <v>489</v>
      </c>
      <c r="E99" s="880" t="s">
        <v>412</v>
      </c>
      <c r="F99" s="883" t="s">
        <v>8</v>
      </c>
      <c r="G99" s="886">
        <v>36420736.979999997</v>
      </c>
      <c r="H99" s="889" t="s">
        <v>72</v>
      </c>
      <c r="I99" s="892" t="s">
        <v>186</v>
      </c>
      <c r="J99" s="800" t="s">
        <v>715</v>
      </c>
      <c r="K99" s="310" t="s">
        <v>328</v>
      </c>
      <c r="L99" s="654">
        <v>20570</v>
      </c>
      <c r="M99" s="654">
        <f>N99+O99</f>
        <v>2762.5</v>
      </c>
      <c r="N99" s="182">
        <v>2762.5</v>
      </c>
      <c r="O99" s="642">
        <v>0</v>
      </c>
      <c r="P99" s="291">
        <f t="shared" si="6"/>
        <v>0.13429752066115702</v>
      </c>
      <c r="Q99" s="877">
        <f>(M99+M100+M102)/G99</f>
        <v>0.16502778357561948</v>
      </c>
      <c r="R99" s="296" t="s">
        <v>727</v>
      </c>
      <c r="S99" s="320">
        <f t="shared" si="4"/>
        <v>0.86570247933884292</v>
      </c>
      <c r="T99" s="5">
        <f t="shared" si="5"/>
        <v>17807.5</v>
      </c>
    </row>
    <row r="100" spans="1:20" ht="192" customHeight="1" x14ac:dyDescent="0.25">
      <c r="A100" s="948"/>
      <c r="B100" s="1044"/>
      <c r="C100" s="1044"/>
      <c r="D100" s="1048"/>
      <c r="E100" s="881"/>
      <c r="F100" s="884"/>
      <c r="G100" s="887"/>
      <c r="H100" s="890"/>
      <c r="I100" s="893"/>
      <c r="J100" s="739" t="s">
        <v>130</v>
      </c>
      <c r="K100" s="397" t="s">
        <v>413</v>
      </c>
      <c r="L100" s="654">
        <v>5932670.2699999996</v>
      </c>
      <c r="M100" s="654">
        <f>N100+O100</f>
        <v>5932671</v>
      </c>
      <c r="N100" s="184">
        <v>5932671</v>
      </c>
      <c r="O100" s="642">
        <v>0</v>
      </c>
      <c r="P100" s="291">
        <f t="shared" si="6"/>
        <v>1.0000001230474587</v>
      </c>
      <c r="Q100" s="878"/>
      <c r="R100" s="296" t="s">
        <v>735</v>
      </c>
      <c r="S100" s="320"/>
      <c r="T100" s="5"/>
    </row>
    <row r="101" spans="1:20" ht="86.25" customHeight="1" x14ac:dyDescent="0.25">
      <c r="A101" s="948"/>
      <c r="B101" s="1044"/>
      <c r="C101" s="1044"/>
      <c r="D101" s="1048"/>
      <c r="E101" s="881"/>
      <c r="F101" s="884"/>
      <c r="G101" s="887"/>
      <c r="H101" s="890"/>
      <c r="I101" s="893"/>
      <c r="J101" s="532" t="s">
        <v>687</v>
      </c>
      <c r="K101" s="556" t="s">
        <v>686</v>
      </c>
      <c r="L101" s="790">
        <v>5932671</v>
      </c>
      <c r="M101" s="198">
        <v>5932671</v>
      </c>
      <c r="N101" s="568">
        <v>0</v>
      </c>
      <c r="O101" s="568">
        <v>5932671</v>
      </c>
      <c r="P101" s="291">
        <f t="shared" si="6"/>
        <v>1</v>
      </c>
      <c r="Q101" s="878"/>
      <c r="R101" s="296" t="s">
        <v>699</v>
      </c>
      <c r="S101" s="320"/>
      <c r="T101" s="5"/>
    </row>
    <row r="102" spans="1:20" ht="270" x14ac:dyDescent="0.25">
      <c r="A102" s="949"/>
      <c r="B102" s="1045"/>
      <c r="C102" s="1045"/>
      <c r="D102" s="1049"/>
      <c r="E102" s="882"/>
      <c r="F102" s="885"/>
      <c r="G102" s="888"/>
      <c r="H102" s="891"/>
      <c r="I102" s="894"/>
      <c r="J102" s="706" t="s">
        <v>643</v>
      </c>
      <c r="K102" s="708" t="s">
        <v>644</v>
      </c>
      <c r="L102" s="198">
        <v>75000</v>
      </c>
      <c r="M102" s="638">
        <f>N102+O102</f>
        <v>75000</v>
      </c>
      <c r="N102" s="695">
        <v>75000</v>
      </c>
      <c r="O102" s="707">
        <v>0</v>
      </c>
      <c r="P102" s="291">
        <f t="shared" si="6"/>
        <v>1</v>
      </c>
      <c r="Q102" s="879"/>
      <c r="R102" s="296" t="s">
        <v>771</v>
      </c>
      <c r="S102" s="320"/>
      <c r="T102" s="5"/>
    </row>
    <row r="103" spans="1:20" ht="114.75" customHeight="1" x14ac:dyDescent="0.25">
      <c r="A103" s="1025">
        <v>28</v>
      </c>
      <c r="B103" s="1012" t="s">
        <v>4</v>
      </c>
      <c r="C103" s="1013" t="s">
        <v>324</v>
      </c>
      <c r="D103" s="985" t="s">
        <v>489</v>
      </c>
      <c r="E103" s="1014" t="s">
        <v>368</v>
      </c>
      <c r="F103" s="1017" t="s">
        <v>8</v>
      </c>
      <c r="G103" s="1026">
        <v>135462141.78</v>
      </c>
      <c r="H103" s="889" t="s">
        <v>72</v>
      </c>
      <c r="I103" s="901" t="s">
        <v>186</v>
      </c>
      <c r="J103" s="954" t="s">
        <v>715</v>
      </c>
      <c r="K103" s="315" t="s">
        <v>335</v>
      </c>
      <c r="L103" s="654">
        <v>344617.16</v>
      </c>
      <c r="M103" s="638">
        <f>N103+O103</f>
        <v>344617.16</v>
      </c>
      <c r="N103" s="182">
        <v>344617.16</v>
      </c>
      <c r="O103" s="642">
        <v>0</v>
      </c>
      <c r="P103" s="291">
        <f t="shared" si="6"/>
        <v>1</v>
      </c>
      <c r="Q103" s="877">
        <f>(M103+M104+M105+M108+M109)/G103</f>
        <v>0.1894192092553226</v>
      </c>
      <c r="R103" s="296" t="s">
        <v>640</v>
      </c>
      <c r="S103" s="320">
        <f t="shared" si="4"/>
        <v>0</v>
      </c>
      <c r="T103" s="5">
        <f t="shared" si="5"/>
        <v>0</v>
      </c>
    </row>
    <row r="104" spans="1:20" ht="270" x14ac:dyDescent="0.25">
      <c r="A104" s="948"/>
      <c r="B104" s="930"/>
      <c r="C104" s="902"/>
      <c r="D104" s="902"/>
      <c r="E104" s="1015"/>
      <c r="F104" s="902"/>
      <c r="G104" s="1027"/>
      <c r="H104" s="899"/>
      <c r="I104" s="902"/>
      <c r="J104" s="902"/>
      <c r="K104" s="705" t="s">
        <v>639</v>
      </c>
      <c r="L104" s="658">
        <v>1779352.04</v>
      </c>
      <c r="M104" s="638">
        <f>N104+O104</f>
        <v>1779352.04</v>
      </c>
      <c r="N104" s="723">
        <v>1779352.04</v>
      </c>
      <c r="O104" s="659">
        <v>0</v>
      </c>
      <c r="P104" s="343">
        <f t="shared" si="6"/>
        <v>1</v>
      </c>
      <c r="Q104" s="878"/>
      <c r="R104" s="703" t="s">
        <v>772</v>
      </c>
      <c r="S104" s="337">
        <f t="shared" si="4"/>
        <v>0</v>
      </c>
      <c r="T104" s="37">
        <f t="shared" si="5"/>
        <v>0</v>
      </c>
    </row>
    <row r="105" spans="1:20" ht="285.75" customHeight="1" x14ac:dyDescent="0.25">
      <c r="A105" s="948"/>
      <c r="B105" s="930"/>
      <c r="C105" s="902"/>
      <c r="D105" s="902"/>
      <c r="E105" s="1015"/>
      <c r="F105" s="902"/>
      <c r="G105" s="1027"/>
      <c r="H105" s="899"/>
      <c r="I105" s="902"/>
      <c r="J105" s="398" t="s">
        <v>130</v>
      </c>
      <c r="K105" s="556" t="s">
        <v>419</v>
      </c>
      <c r="L105" s="654">
        <v>23435162.289999999</v>
      </c>
      <c r="M105" s="638">
        <f>N105+O105</f>
        <v>23435162.579999998</v>
      </c>
      <c r="N105" s="184">
        <v>19367903</v>
      </c>
      <c r="O105" s="642">
        <v>4067259.58</v>
      </c>
      <c r="P105" s="291">
        <f t="shared" si="6"/>
        <v>1.0000000123745676</v>
      </c>
      <c r="Q105" s="878"/>
      <c r="R105" s="296" t="s">
        <v>733</v>
      </c>
      <c r="S105" s="337">
        <f t="shared" si="4"/>
        <v>-1.2374567562934096E-8</v>
      </c>
      <c r="T105" s="37">
        <f t="shared" si="5"/>
        <v>-0.28999999910593033</v>
      </c>
    </row>
    <row r="106" spans="1:20" ht="53.25" customHeight="1" x14ac:dyDescent="0.25">
      <c r="A106" s="948"/>
      <c r="B106" s="930"/>
      <c r="C106" s="902"/>
      <c r="D106" s="902"/>
      <c r="E106" s="1015"/>
      <c r="F106" s="902"/>
      <c r="G106" s="1027"/>
      <c r="H106" s="899"/>
      <c r="I106" s="902"/>
      <c r="J106" s="532" t="s">
        <v>687</v>
      </c>
      <c r="K106" s="556" t="s">
        <v>686</v>
      </c>
      <c r="L106" s="654">
        <v>89250</v>
      </c>
      <c r="M106" s="654">
        <v>89250</v>
      </c>
      <c r="N106" s="788">
        <v>0</v>
      </c>
      <c r="O106" s="789">
        <v>89250</v>
      </c>
      <c r="P106" s="291">
        <f t="shared" si="6"/>
        <v>1</v>
      </c>
      <c r="Q106" s="878"/>
      <c r="R106" s="296" t="s">
        <v>688</v>
      </c>
      <c r="S106" s="337"/>
      <c r="T106" s="37"/>
    </row>
    <row r="107" spans="1:20" ht="55.5" customHeight="1" x14ac:dyDescent="0.25">
      <c r="A107" s="948"/>
      <c r="B107" s="930"/>
      <c r="C107" s="902"/>
      <c r="D107" s="902"/>
      <c r="E107" s="1015"/>
      <c r="F107" s="902"/>
      <c r="G107" s="1027"/>
      <c r="H107" s="899"/>
      <c r="I107" s="902"/>
      <c r="J107" s="532" t="s">
        <v>687</v>
      </c>
      <c r="K107" s="556" t="s">
        <v>686</v>
      </c>
      <c r="L107" s="654">
        <v>19278653</v>
      </c>
      <c r="M107" s="654">
        <v>19278653</v>
      </c>
      <c r="N107" s="788">
        <v>0</v>
      </c>
      <c r="O107" s="789">
        <v>19278653</v>
      </c>
      <c r="P107" s="291">
        <f t="shared" si="6"/>
        <v>1</v>
      </c>
      <c r="Q107" s="878"/>
      <c r="R107" s="296" t="s">
        <v>689</v>
      </c>
      <c r="S107" s="337"/>
      <c r="T107" s="37"/>
    </row>
    <row r="108" spans="1:20" ht="129" customHeight="1" x14ac:dyDescent="0.25">
      <c r="A108" s="948"/>
      <c r="B108" s="930"/>
      <c r="C108" s="902"/>
      <c r="D108" s="902"/>
      <c r="E108" s="1015"/>
      <c r="F108" s="902"/>
      <c r="G108" s="1027"/>
      <c r="H108" s="899"/>
      <c r="I108" s="902"/>
      <c r="J108" s="398" t="s">
        <v>364</v>
      </c>
      <c r="K108" s="557" t="s">
        <v>406</v>
      </c>
      <c r="L108" s="654">
        <v>0</v>
      </c>
      <c r="M108" s="654">
        <v>0</v>
      </c>
      <c r="N108" s="568">
        <v>0</v>
      </c>
      <c r="O108" s="642">
        <v>0</v>
      </c>
      <c r="P108" s="291">
        <v>0</v>
      </c>
      <c r="Q108" s="878"/>
      <c r="R108" s="296" t="s">
        <v>641</v>
      </c>
      <c r="S108" s="337" t="e">
        <f t="shared" si="4"/>
        <v>#DIV/0!</v>
      </c>
      <c r="T108" s="37">
        <f t="shared" si="5"/>
        <v>0</v>
      </c>
    </row>
    <row r="109" spans="1:20" ht="309.75" customHeight="1" x14ac:dyDescent="0.25">
      <c r="A109" s="949"/>
      <c r="B109" s="926"/>
      <c r="C109" s="903"/>
      <c r="D109" s="903"/>
      <c r="E109" s="1016"/>
      <c r="F109" s="903"/>
      <c r="G109" s="1028"/>
      <c r="H109" s="900"/>
      <c r="I109" s="903"/>
      <c r="J109" s="532" t="s">
        <v>364</v>
      </c>
      <c r="K109" s="558" t="s">
        <v>541</v>
      </c>
      <c r="L109" s="654">
        <v>100000</v>
      </c>
      <c r="M109" s="638">
        <f>N109+O109</f>
        <v>100000</v>
      </c>
      <c r="N109" s="182">
        <v>100000</v>
      </c>
      <c r="O109" s="642">
        <v>0</v>
      </c>
      <c r="P109" s="571">
        <f t="shared" si="6"/>
        <v>1</v>
      </c>
      <c r="Q109" s="879"/>
      <c r="R109" s="296" t="s">
        <v>728</v>
      </c>
      <c r="S109" s="337">
        <f t="shared" si="4"/>
        <v>0</v>
      </c>
      <c r="T109" s="37">
        <f t="shared" si="5"/>
        <v>0</v>
      </c>
    </row>
    <row r="110" spans="1:20" ht="131.25" customHeight="1" x14ac:dyDescent="0.25">
      <c r="A110" s="344">
        <v>29</v>
      </c>
      <c r="B110" s="11" t="s">
        <v>4</v>
      </c>
      <c r="C110" s="351" t="s">
        <v>380</v>
      </c>
      <c r="D110" s="351" t="s">
        <v>488</v>
      </c>
      <c r="E110" s="363" t="s">
        <v>381</v>
      </c>
      <c r="F110" s="352" t="s">
        <v>378</v>
      </c>
      <c r="G110" s="353">
        <v>1749549.32</v>
      </c>
      <c r="H110" s="424" t="s">
        <v>450</v>
      </c>
      <c r="I110" s="358" t="s">
        <v>186</v>
      </c>
      <c r="J110" s="358" t="s">
        <v>721</v>
      </c>
      <c r="K110" s="559" t="s">
        <v>414</v>
      </c>
      <c r="L110" s="654">
        <v>40274.5</v>
      </c>
      <c r="M110" s="638">
        <f>N110+O110</f>
        <v>40274.5</v>
      </c>
      <c r="N110" s="182">
        <v>40274.5</v>
      </c>
      <c r="O110" s="642">
        <v>0</v>
      </c>
      <c r="P110" s="291">
        <f t="shared" si="6"/>
        <v>1</v>
      </c>
      <c r="Q110" s="555">
        <f>M110/G110</f>
        <v>2.3019928355034882E-2</v>
      </c>
      <c r="R110" s="296" t="s">
        <v>627</v>
      </c>
      <c r="S110" s="337">
        <f t="shared" si="4"/>
        <v>0</v>
      </c>
      <c r="T110" s="37">
        <f t="shared" si="5"/>
        <v>0</v>
      </c>
    </row>
    <row r="111" spans="1:20" ht="102.75" customHeight="1" x14ac:dyDescent="0.25">
      <c r="A111" s="344">
        <v>30</v>
      </c>
      <c r="B111" s="11" t="s">
        <v>4</v>
      </c>
      <c r="C111" s="390" t="s">
        <v>404</v>
      </c>
      <c r="D111" s="351" t="s">
        <v>486</v>
      </c>
      <c r="E111" s="391" t="s">
        <v>405</v>
      </c>
      <c r="F111" s="392" t="s">
        <v>23</v>
      </c>
      <c r="G111" s="353">
        <v>371368</v>
      </c>
      <c r="H111" s="424" t="s">
        <v>451</v>
      </c>
      <c r="I111" s="389" t="s">
        <v>452</v>
      </c>
      <c r="J111" s="393" t="s">
        <v>528</v>
      </c>
      <c r="K111" s="560" t="s">
        <v>529</v>
      </c>
      <c r="L111" s="660">
        <v>3713.68</v>
      </c>
      <c r="M111" s="638">
        <f>N111+O111</f>
        <v>3713.68</v>
      </c>
      <c r="N111" s="182">
        <v>3713.68</v>
      </c>
      <c r="O111" s="642">
        <v>0</v>
      </c>
      <c r="P111" s="291">
        <f t="shared" si="6"/>
        <v>1</v>
      </c>
      <c r="Q111" s="555">
        <f>M111/G111</f>
        <v>0.01</v>
      </c>
      <c r="R111" s="704" t="s">
        <v>628</v>
      </c>
      <c r="S111" s="337">
        <f t="shared" si="4"/>
        <v>0</v>
      </c>
      <c r="T111" s="37">
        <f t="shared" si="5"/>
        <v>0</v>
      </c>
    </row>
    <row r="112" spans="1:20" ht="66" customHeight="1" x14ac:dyDescent="0.25">
      <c r="A112" s="344">
        <v>31</v>
      </c>
      <c r="B112" s="11" t="s">
        <v>4</v>
      </c>
      <c r="C112" s="351" t="s">
        <v>416</v>
      </c>
      <c r="D112" s="390" t="s">
        <v>482</v>
      </c>
      <c r="E112" s="417" t="s">
        <v>434</v>
      </c>
      <c r="F112" s="409" t="s">
        <v>8</v>
      </c>
      <c r="G112" s="353">
        <v>99892339.069999993</v>
      </c>
      <c r="H112" s="424" t="s">
        <v>72</v>
      </c>
      <c r="I112" s="408" t="s">
        <v>149</v>
      </c>
      <c r="J112" s="408" t="s">
        <v>435</v>
      </c>
      <c r="K112" s="561" t="s">
        <v>436</v>
      </c>
      <c r="L112" s="660">
        <v>0</v>
      </c>
      <c r="M112" s="654">
        <v>0</v>
      </c>
      <c r="N112" s="568">
        <v>0</v>
      </c>
      <c r="O112" s="642">
        <v>0</v>
      </c>
      <c r="P112" s="291">
        <v>0</v>
      </c>
      <c r="Q112" s="555">
        <v>0</v>
      </c>
      <c r="R112" s="704" t="s">
        <v>629</v>
      </c>
      <c r="S112" s="337"/>
      <c r="T112" s="37"/>
    </row>
    <row r="113" spans="1:20" ht="93.75" customHeight="1" x14ac:dyDescent="0.25">
      <c r="A113" s="344">
        <v>32</v>
      </c>
      <c r="B113" s="11" t="s">
        <v>4</v>
      </c>
      <c r="C113" s="351" t="s">
        <v>429</v>
      </c>
      <c r="D113" s="390" t="s">
        <v>485</v>
      </c>
      <c r="E113" s="11" t="s">
        <v>432</v>
      </c>
      <c r="F113" s="416" t="s">
        <v>430</v>
      </c>
      <c r="G113" s="353">
        <v>10453725</v>
      </c>
      <c r="H113" s="424" t="s">
        <v>72</v>
      </c>
      <c r="I113" s="415" t="s">
        <v>150</v>
      </c>
      <c r="J113" s="415" t="s">
        <v>724</v>
      </c>
      <c r="K113" s="562" t="s">
        <v>431</v>
      </c>
      <c r="L113" s="660">
        <v>38720</v>
      </c>
      <c r="M113" s="654">
        <v>0</v>
      </c>
      <c r="N113" s="184">
        <v>0</v>
      </c>
      <c r="O113" s="642">
        <v>0</v>
      </c>
      <c r="P113" s="291">
        <f t="shared" si="6"/>
        <v>0</v>
      </c>
      <c r="Q113" s="555">
        <f t="shared" ref="Q113:Q121" si="7">M113/G113</f>
        <v>0</v>
      </c>
      <c r="R113" s="704" t="s">
        <v>449</v>
      </c>
      <c r="S113" s="337"/>
      <c r="T113" s="37"/>
    </row>
    <row r="114" spans="1:20" ht="156" customHeight="1" x14ac:dyDescent="0.25">
      <c r="A114" s="344">
        <v>33</v>
      </c>
      <c r="B114" s="11" t="s">
        <v>4</v>
      </c>
      <c r="C114" s="465" t="s">
        <v>490</v>
      </c>
      <c r="D114" s="390" t="s">
        <v>483</v>
      </c>
      <c r="E114" s="344">
        <v>2014</v>
      </c>
      <c r="F114" s="468" t="s">
        <v>492</v>
      </c>
      <c r="G114" s="353">
        <v>5494071</v>
      </c>
      <c r="H114" s="424" t="s">
        <v>444</v>
      </c>
      <c r="I114" s="466" t="s">
        <v>151</v>
      </c>
      <c r="J114" s="739" t="s">
        <v>131</v>
      </c>
      <c r="K114" s="563" t="s">
        <v>493</v>
      </c>
      <c r="L114" s="660">
        <v>109471</v>
      </c>
      <c r="M114" s="638">
        <f t="shared" ref="M114:M122" si="8">N114+O114</f>
        <v>1386</v>
      </c>
      <c r="N114" s="182">
        <v>1386</v>
      </c>
      <c r="O114" s="642">
        <v>0</v>
      </c>
      <c r="P114" s="291">
        <f t="shared" si="6"/>
        <v>1.2660887358295804E-2</v>
      </c>
      <c r="Q114" s="555">
        <f t="shared" si="7"/>
        <v>2.5227194916119575E-4</v>
      </c>
      <c r="R114" s="704" t="s">
        <v>729</v>
      </c>
      <c r="S114" s="337"/>
      <c r="T114" s="37"/>
    </row>
    <row r="115" spans="1:20" ht="173.25" customHeight="1" x14ac:dyDescent="0.25">
      <c r="A115" s="344">
        <v>34</v>
      </c>
      <c r="B115" s="11" t="s">
        <v>4</v>
      </c>
      <c r="C115" s="467" t="s">
        <v>491</v>
      </c>
      <c r="D115" s="390" t="s">
        <v>483</v>
      </c>
      <c r="E115" s="344">
        <v>2014</v>
      </c>
      <c r="F115" s="468" t="s">
        <v>492</v>
      </c>
      <c r="G115" s="353">
        <v>1671074</v>
      </c>
      <c r="H115" s="424" t="s">
        <v>444</v>
      </c>
      <c r="I115" s="466" t="s">
        <v>151</v>
      </c>
      <c r="J115" s="739" t="s">
        <v>131</v>
      </c>
      <c r="K115" s="563" t="s">
        <v>493</v>
      </c>
      <c r="L115" s="660">
        <v>129560</v>
      </c>
      <c r="M115" s="638">
        <f t="shared" si="8"/>
        <v>1388</v>
      </c>
      <c r="N115" s="182">
        <v>1388</v>
      </c>
      <c r="O115" s="642">
        <v>0</v>
      </c>
      <c r="P115" s="291">
        <f t="shared" si="6"/>
        <v>1.07131830811979E-2</v>
      </c>
      <c r="Q115" s="555">
        <f t="shared" si="7"/>
        <v>8.3060355196717798E-4</v>
      </c>
      <c r="R115" s="704" t="s">
        <v>730</v>
      </c>
      <c r="S115" s="337"/>
      <c r="T115" s="37"/>
    </row>
    <row r="116" spans="1:20" ht="225" customHeight="1" x14ac:dyDescent="0.25">
      <c r="A116" s="964">
        <v>35</v>
      </c>
      <c r="B116" s="943" t="s">
        <v>4</v>
      </c>
      <c r="C116" s="1126" t="s">
        <v>531</v>
      </c>
      <c r="D116" s="1129" t="s">
        <v>532</v>
      </c>
      <c r="E116" s="964" t="s">
        <v>540</v>
      </c>
      <c r="F116" s="1132" t="s">
        <v>533</v>
      </c>
      <c r="G116" s="958">
        <v>35476949</v>
      </c>
      <c r="H116" s="961" t="s">
        <v>450</v>
      </c>
      <c r="I116" s="964" t="s">
        <v>539</v>
      </c>
      <c r="J116" s="943" t="s">
        <v>131</v>
      </c>
      <c r="K116" s="956" t="s">
        <v>534</v>
      </c>
      <c r="L116" s="1124">
        <v>2400</v>
      </c>
      <c r="M116" s="638">
        <v>75</v>
      </c>
      <c r="N116" s="722">
        <v>75</v>
      </c>
      <c r="O116" s="642">
        <v>0</v>
      </c>
      <c r="P116" s="877">
        <f>(M116+M117)/L116</f>
        <v>0.95041666666666669</v>
      </c>
      <c r="Q116" s="1113">
        <f>(M116+M117+M118)/G116</f>
        <v>9.4850320978841787E-5</v>
      </c>
      <c r="R116" s="1122" t="s">
        <v>755</v>
      </c>
      <c r="S116" s="337"/>
      <c r="T116" s="37"/>
    </row>
    <row r="117" spans="1:20" ht="51" customHeight="1" x14ac:dyDescent="0.25">
      <c r="A117" s="948"/>
      <c r="B117" s="902"/>
      <c r="C117" s="1127"/>
      <c r="D117" s="1130"/>
      <c r="E117" s="948"/>
      <c r="F117" s="1133"/>
      <c r="G117" s="959"/>
      <c r="H117" s="962"/>
      <c r="I117" s="948"/>
      <c r="J117" s="903"/>
      <c r="K117" s="957"/>
      <c r="L117" s="1125"/>
      <c r="M117" s="638">
        <v>2206</v>
      </c>
      <c r="N117" s="302">
        <v>2206</v>
      </c>
      <c r="O117" s="642">
        <v>0</v>
      </c>
      <c r="P117" s="879"/>
      <c r="Q117" s="1114"/>
      <c r="R117" s="1123"/>
      <c r="S117" s="337"/>
      <c r="T117" s="37"/>
    </row>
    <row r="118" spans="1:20" ht="90" x14ac:dyDescent="0.25">
      <c r="A118" s="949"/>
      <c r="B118" s="903"/>
      <c r="C118" s="1128"/>
      <c r="D118" s="1131"/>
      <c r="E118" s="949"/>
      <c r="F118" s="1134"/>
      <c r="G118" s="960"/>
      <c r="H118" s="963"/>
      <c r="I118" s="949"/>
      <c r="J118" s="820" t="s">
        <v>732</v>
      </c>
      <c r="K118" s="942"/>
      <c r="L118" s="821">
        <v>1084</v>
      </c>
      <c r="M118" s="638">
        <v>1084</v>
      </c>
      <c r="N118" s="302">
        <v>1084</v>
      </c>
      <c r="O118" s="642">
        <v>0</v>
      </c>
      <c r="P118" s="291">
        <f t="shared" si="6"/>
        <v>1</v>
      </c>
      <c r="Q118" s="1115"/>
      <c r="R118" s="810" t="s">
        <v>750</v>
      </c>
      <c r="S118" s="337"/>
      <c r="T118" s="37"/>
    </row>
    <row r="119" spans="1:20" ht="139.5" customHeight="1" x14ac:dyDescent="0.25">
      <c r="A119" s="344">
        <v>36</v>
      </c>
      <c r="B119" s="11" t="s">
        <v>4</v>
      </c>
      <c r="C119" s="465" t="s">
        <v>535</v>
      </c>
      <c r="D119" s="390" t="s">
        <v>532</v>
      </c>
      <c r="E119" s="344" t="s">
        <v>538</v>
      </c>
      <c r="F119" s="531" t="s">
        <v>536</v>
      </c>
      <c r="G119" s="353">
        <v>5000000</v>
      </c>
      <c r="H119" s="424" t="s">
        <v>450</v>
      </c>
      <c r="I119" s="530" t="s">
        <v>539</v>
      </c>
      <c r="J119" s="530" t="s">
        <v>722</v>
      </c>
      <c r="K119" s="564" t="s">
        <v>537</v>
      </c>
      <c r="L119" s="660">
        <v>95000</v>
      </c>
      <c r="M119" s="638">
        <f t="shared" si="8"/>
        <v>95000</v>
      </c>
      <c r="N119" s="568">
        <v>0</v>
      </c>
      <c r="O119" s="642">
        <v>95000</v>
      </c>
      <c r="P119" s="291">
        <f t="shared" si="6"/>
        <v>1</v>
      </c>
      <c r="Q119" s="555">
        <f t="shared" si="7"/>
        <v>1.9E-2</v>
      </c>
      <c r="R119" s="704" t="s">
        <v>731</v>
      </c>
      <c r="S119" s="337"/>
      <c r="T119" s="37"/>
    </row>
    <row r="120" spans="1:20" ht="79.5" customHeight="1" x14ac:dyDescent="0.25">
      <c r="A120" s="344" t="s">
        <v>375</v>
      </c>
      <c r="B120" s="11" t="s">
        <v>4</v>
      </c>
      <c r="C120" s="465" t="s">
        <v>373</v>
      </c>
      <c r="D120" s="349" t="s">
        <v>483</v>
      </c>
      <c r="E120" s="358" t="s">
        <v>376</v>
      </c>
      <c r="F120" s="358" t="s">
        <v>378</v>
      </c>
      <c r="G120" s="364">
        <v>2478282.9</v>
      </c>
      <c r="H120" s="424" t="s">
        <v>444</v>
      </c>
      <c r="I120" s="358" t="s">
        <v>151</v>
      </c>
      <c r="J120" s="358" t="s">
        <v>724</v>
      </c>
      <c r="K120" s="565" t="s">
        <v>387</v>
      </c>
      <c r="L120" s="654">
        <v>206894.19</v>
      </c>
      <c r="M120" s="638">
        <f t="shared" si="8"/>
        <v>206894.19</v>
      </c>
      <c r="N120" s="182">
        <v>206894.19</v>
      </c>
      <c r="O120" s="642">
        <v>0</v>
      </c>
      <c r="P120" s="291">
        <f t="shared" si="6"/>
        <v>1</v>
      </c>
      <c r="Q120" s="555">
        <f t="shared" si="7"/>
        <v>8.3482878407465114E-2</v>
      </c>
      <c r="R120" s="296" t="s">
        <v>630</v>
      </c>
      <c r="S120" s="337">
        <f t="shared" si="4"/>
        <v>0</v>
      </c>
      <c r="T120" s="37">
        <f t="shared" si="5"/>
        <v>0</v>
      </c>
    </row>
    <row r="121" spans="1:20" ht="120" x14ac:dyDescent="0.25">
      <c r="A121" s="368" t="s">
        <v>375</v>
      </c>
      <c r="B121" s="369" t="s">
        <v>4</v>
      </c>
      <c r="C121" s="465" t="s">
        <v>374</v>
      </c>
      <c r="D121" s="465" t="s">
        <v>483</v>
      </c>
      <c r="E121" s="366" t="s">
        <v>377</v>
      </c>
      <c r="F121" s="365" t="s">
        <v>378</v>
      </c>
      <c r="G121" s="370">
        <v>1301000</v>
      </c>
      <c r="H121" s="424" t="s">
        <v>444</v>
      </c>
      <c r="I121" s="365" t="s">
        <v>151</v>
      </c>
      <c r="J121" s="365" t="s">
        <v>724</v>
      </c>
      <c r="K121" s="566" t="s">
        <v>379</v>
      </c>
      <c r="L121" s="661">
        <v>13528.35</v>
      </c>
      <c r="M121" s="638">
        <f t="shared" si="8"/>
        <v>13528.35</v>
      </c>
      <c r="N121" s="569">
        <v>13528.35</v>
      </c>
      <c r="O121" s="662">
        <v>0</v>
      </c>
      <c r="P121" s="546">
        <f t="shared" si="6"/>
        <v>1</v>
      </c>
      <c r="Q121" s="555">
        <f t="shared" si="7"/>
        <v>1.0398424289008456E-2</v>
      </c>
      <c r="R121" s="703" t="s">
        <v>631</v>
      </c>
      <c r="S121" s="337">
        <f t="shared" si="4"/>
        <v>0</v>
      </c>
      <c r="T121" s="37">
        <f t="shared" si="5"/>
        <v>0</v>
      </c>
    </row>
    <row r="122" spans="1:20" ht="164.25" customHeight="1" x14ac:dyDescent="0.25">
      <c r="A122" s="964" t="s">
        <v>375</v>
      </c>
      <c r="B122" s="1030" t="s">
        <v>4</v>
      </c>
      <c r="C122" s="1031" t="s">
        <v>392</v>
      </c>
      <c r="D122" s="1031" t="s">
        <v>483</v>
      </c>
      <c r="E122" s="1034" t="s">
        <v>393</v>
      </c>
      <c r="F122" s="943" t="s">
        <v>391</v>
      </c>
      <c r="G122" s="1040">
        <v>106386773</v>
      </c>
      <c r="H122" s="947" t="s">
        <v>443</v>
      </c>
      <c r="I122" s="943" t="s">
        <v>397</v>
      </c>
      <c r="J122" s="376" t="s">
        <v>395</v>
      </c>
      <c r="K122" s="567" t="s">
        <v>396</v>
      </c>
      <c r="L122" s="654">
        <v>534795</v>
      </c>
      <c r="M122" s="638">
        <f t="shared" si="8"/>
        <v>534795</v>
      </c>
      <c r="N122" s="568">
        <v>0</v>
      </c>
      <c r="O122" s="642">
        <v>534795</v>
      </c>
      <c r="P122" s="291">
        <f t="shared" si="6"/>
        <v>1</v>
      </c>
      <c r="Q122" s="1113">
        <f>(M122+M123+M124)/G122</f>
        <v>7.8460953035956824E-3</v>
      </c>
      <c r="R122" s="296" t="s">
        <v>399</v>
      </c>
      <c r="S122" s="337">
        <f t="shared" si="4"/>
        <v>0</v>
      </c>
      <c r="T122" s="37">
        <f t="shared" si="5"/>
        <v>0</v>
      </c>
    </row>
    <row r="123" spans="1:20" ht="90" x14ac:dyDescent="0.25">
      <c r="A123" s="948"/>
      <c r="B123" s="930"/>
      <c r="C123" s="1032"/>
      <c r="D123" s="902"/>
      <c r="E123" s="1035"/>
      <c r="F123" s="902"/>
      <c r="G123" s="1041"/>
      <c r="H123" s="948"/>
      <c r="I123" s="902"/>
      <c r="J123" s="376" t="s">
        <v>395</v>
      </c>
      <c r="K123" s="567" t="s">
        <v>396</v>
      </c>
      <c r="L123" s="654">
        <v>165444.20000000001</v>
      </c>
      <c r="M123" s="654">
        <v>165444.20000000001</v>
      </c>
      <c r="N123" s="568">
        <v>0</v>
      </c>
      <c r="O123" s="642">
        <v>165444.20000000001</v>
      </c>
      <c r="P123" s="291">
        <f t="shared" si="6"/>
        <v>1</v>
      </c>
      <c r="Q123" s="1114"/>
      <c r="R123" s="296" t="s">
        <v>632</v>
      </c>
      <c r="S123" s="337">
        <f t="shared" si="4"/>
        <v>0</v>
      </c>
      <c r="T123" s="37">
        <f t="shared" si="5"/>
        <v>0</v>
      </c>
    </row>
    <row r="124" spans="1:20" ht="90.75" thickBot="1" x14ac:dyDescent="0.3">
      <c r="A124" s="949"/>
      <c r="B124" s="926"/>
      <c r="C124" s="1033"/>
      <c r="D124" s="903"/>
      <c r="E124" s="1036"/>
      <c r="F124" s="903"/>
      <c r="G124" s="1042"/>
      <c r="H124" s="949"/>
      <c r="I124" s="903"/>
      <c r="J124" s="376" t="s">
        <v>395</v>
      </c>
      <c r="K124" s="567" t="s">
        <v>396</v>
      </c>
      <c r="L124" s="654">
        <v>134481.56</v>
      </c>
      <c r="M124" s="638">
        <f>N124+O124</f>
        <v>134481.56</v>
      </c>
      <c r="N124" s="568">
        <v>0</v>
      </c>
      <c r="O124" s="642">
        <v>134481.56</v>
      </c>
      <c r="P124" s="291">
        <f t="shared" si="6"/>
        <v>1</v>
      </c>
      <c r="Q124" s="1115"/>
      <c r="R124" s="296" t="s">
        <v>633</v>
      </c>
      <c r="S124" s="337">
        <f t="shared" si="4"/>
        <v>0</v>
      </c>
      <c r="T124" s="37">
        <f t="shared" si="5"/>
        <v>0</v>
      </c>
    </row>
    <row r="125" spans="1:20" ht="32.25" customHeight="1" thickBot="1" x14ac:dyDescent="0.3">
      <c r="A125" s="1063" t="s">
        <v>122</v>
      </c>
      <c r="B125" s="1064"/>
      <c r="C125" s="1064"/>
      <c r="D125" s="1064"/>
      <c r="E125" s="1064"/>
      <c r="F125" s="1065"/>
      <c r="G125" s="345">
        <f>SUM(G5:G124)</f>
        <v>1477308585.3500001</v>
      </c>
      <c r="H125" s="345"/>
      <c r="I125" s="346"/>
      <c r="J125" s="347"/>
      <c r="K125" s="348"/>
      <c r="L125" s="668">
        <f>SUM(L5:L124)</f>
        <v>284273060.44999999</v>
      </c>
      <c r="M125" s="668">
        <f>SUM(M5:M124)</f>
        <v>174640636.21000001</v>
      </c>
      <c r="N125" s="360">
        <f>SUM(N5:N124)</f>
        <v>123046921.95</v>
      </c>
      <c r="O125" s="361">
        <f>SUM(O5:O124)</f>
        <v>51593714.260000005</v>
      </c>
      <c r="P125" s="362">
        <f t="shared" si="6"/>
        <v>0.61434114063973033</v>
      </c>
      <c r="Q125" s="362">
        <f>M125/G125</f>
        <v>0.11821540735757965</v>
      </c>
      <c r="R125" s="419" t="s">
        <v>194</v>
      </c>
      <c r="S125" s="204">
        <f>T125/L125</f>
        <v>0.38565885936026967</v>
      </c>
      <c r="T125" s="294">
        <f>L125-M125</f>
        <v>109632424.23999998</v>
      </c>
    </row>
    <row r="126" spans="1:20" ht="28.5" customHeight="1" x14ac:dyDescent="0.25">
      <c r="A126" s="205"/>
      <c r="B126" s="227" t="s">
        <v>142</v>
      </c>
      <c r="C126" s="1029" t="s">
        <v>208</v>
      </c>
      <c r="D126" s="1029"/>
      <c r="E126" s="1029"/>
      <c r="F126" s="1029"/>
      <c r="G126" s="228"/>
      <c r="H126" s="228"/>
      <c r="I126" s="229"/>
      <c r="J126" s="229"/>
      <c r="K126" s="230"/>
      <c r="L126" s="278" t="s">
        <v>194</v>
      </c>
      <c r="M126" s="206" t="s">
        <v>194</v>
      </c>
      <c r="N126" s="207">
        <f>N125-N127</f>
        <v>24890546.609999999</v>
      </c>
      <c r="O126" s="208" t="s">
        <v>194</v>
      </c>
      <c r="P126" s="209" t="s">
        <v>194</v>
      </c>
      <c r="Q126" s="209" t="s">
        <v>194</v>
      </c>
      <c r="R126" s="420" t="s">
        <v>194</v>
      </c>
      <c r="S126" s="232" t="s">
        <v>194</v>
      </c>
      <c r="T126" s="232" t="s">
        <v>194</v>
      </c>
    </row>
    <row r="127" spans="1:20" ht="27" customHeight="1" x14ac:dyDescent="0.25">
      <c r="A127" s="205"/>
      <c r="B127" s="280" t="s">
        <v>142</v>
      </c>
      <c r="C127" s="1057" t="s">
        <v>300</v>
      </c>
      <c r="D127" s="1057"/>
      <c r="E127" s="1057"/>
      <c r="F127" s="1057"/>
      <c r="G127" s="1057"/>
      <c r="H127" s="1057"/>
      <c r="I127" s="1057"/>
      <c r="J127" s="1057"/>
      <c r="K127" s="1058"/>
      <c r="L127" s="279" t="s">
        <v>194</v>
      </c>
      <c r="M127" s="210" t="s">
        <v>194</v>
      </c>
      <c r="N127" s="211">
        <f>N39+N41+N76+N62+N100+N105</f>
        <v>98156375.340000004</v>
      </c>
      <c r="O127" s="212">
        <f>O125</f>
        <v>51593714.260000005</v>
      </c>
      <c r="P127" s="213" t="s">
        <v>194</v>
      </c>
      <c r="Q127" s="213" t="s">
        <v>194</v>
      </c>
      <c r="R127" s="421" t="s">
        <v>194</v>
      </c>
      <c r="S127" s="233" t="s">
        <v>194</v>
      </c>
      <c r="T127" s="233" t="s">
        <v>194</v>
      </c>
    </row>
    <row r="128" spans="1:20" x14ac:dyDescent="0.25">
      <c r="A128" s="66"/>
      <c r="B128" s="155"/>
      <c r="C128" s="71"/>
      <c r="D128" s="71"/>
      <c r="E128" s="68"/>
      <c r="F128" s="156"/>
      <c r="G128" s="156"/>
      <c r="H128" s="156"/>
      <c r="I128" s="156"/>
      <c r="J128" s="156"/>
      <c r="K128" s="156"/>
      <c r="L128" s="156"/>
      <c r="M128" s="156"/>
      <c r="N128" s="157"/>
      <c r="O128" s="71"/>
      <c r="P128" s="71"/>
      <c r="Q128" s="71"/>
    </row>
    <row r="129" spans="1:18" x14ac:dyDescent="0.25">
      <c r="A129" s="66"/>
      <c r="B129" s="158"/>
      <c r="C129" s="151"/>
      <c r="D129" s="151"/>
      <c r="E129" s="58"/>
      <c r="F129" s="159"/>
      <c r="G129" s="159"/>
      <c r="H129" s="159"/>
      <c r="I129" s="159"/>
      <c r="J129" s="159"/>
      <c r="K129" s="159"/>
      <c r="L129" s="159"/>
      <c r="M129" s="724"/>
      <c r="N129" s="725"/>
      <c r="O129" s="726"/>
      <c r="P129" s="71"/>
      <c r="Q129" s="71"/>
    </row>
    <row r="130" spans="1:18" x14ac:dyDescent="0.25">
      <c r="A130" s="66"/>
      <c r="B130" s="158"/>
      <c r="C130" s="151"/>
      <c r="D130" s="151"/>
      <c r="E130" s="58"/>
      <c r="F130" s="159"/>
      <c r="G130" s="159"/>
      <c r="H130" s="159"/>
      <c r="I130" s="159"/>
      <c r="J130" s="159"/>
      <c r="K130" s="159"/>
      <c r="L130" s="160"/>
      <c r="M130" s="724"/>
      <c r="N130" s="725"/>
      <c r="O130" s="726"/>
      <c r="P130" s="169"/>
      <c r="Q130" s="169"/>
    </row>
    <row r="131" spans="1:18" x14ac:dyDescent="0.25">
      <c r="A131" s="17"/>
      <c r="B131" s="148"/>
      <c r="C131" s="148"/>
      <c r="D131" s="148"/>
      <c r="E131" s="148"/>
      <c r="F131" s="153"/>
      <c r="G131" s="153"/>
      <c r="H131" s="153"/>
      <c r="I131" s="153"/>
      <c r="J131" s="153"/>
      <c r="K131" s="153"/>
      <c r="L131" s="153"/>
      <c r="M131" s="727"/>
      <c r="N131" s="728"/>
      <c r="O131" s="728"/>
      <c r="P131" s="152"/>
      <c r="Q131" s="152"/>
      <c r="R131" s="303"/>
    </row>
    <row r="132" spans="1:18" x14ac:dyDescent="0.25">
      <c r="A132" s="17"/>
      <c r="B132" s="148"/>
      <c r="C132" s="148"/>
      <c r="D132" s="148"/>
      <c r="E132" s="148"/>
      <c r="F132" s="153"/>
      <c r="G132" s="153"/>
      <c r="H132" s="153"/>
      <c r="I132" s="153"/>
      <c r="J132" s="153"/>
      <c r="K132" s="153"/>
      <c r="L132" s="153"/>
      <c r="M132" s="153"/>
      <c r="N132" s="21"/>
      <c r="O132" s="21"/>
      <c r="P132" s="152"/>
      <c r="Q132" s="152"/>
      <c r="R132" s="303"/>
    </row>
    <row r="133" spans="1:18" x14ac:dyDescent="0.25">
      <c r="A133" s="17"/>
      <c r="B133" s="148"/>
      <c r="C133" s="148"/>
      <c r="D133" s="148"/>
      <c r="E133" s="148"/>
      <c r="F133" s="153"/>
      <c r="G133" s="153"/>
      <c r="H133" s="153"/>
      <c r="I133" s="153"/>
      <c r="J133" s="153"/>
      <c r="K133" s="153"/>
      <c r="L133" s="153"/>
      <c r="M133" s="153"/>
      <c r="N133" s="21"/>
      <c r="O133" s="21"/>
      <c r="P133" s="21"/>
      <c r="Q133" s="21"/>
    </row>
    <row r="134" spans="1:18" x14ac:dyDescent="0.25">
      <c r="A134" s="17"/>
      <c r="B134" s="149"/>
      <c r="C134" s="149"/>
      <c r="D134" s="149"/>
      <c r="E134" s="149"/>
      <c r="F134" s="154"/>
      <c r="G134" s="154"/>
      <c r="H134" s="154"/>
      <c r="I134" s="154"/>
      <c r="J134" s="154"/>
      <c r="K134" s="154"/>
      <c r="L134" s="154"/>
      <c r="M134" s="154"/>
      <c r="N134" s="809"/>
      <c r="O134" s="9"/>
      <c r="P134" s="9"/>
      <c r="Q134" s="9"/>
    </row>
    <row r="135" spans="1:18" x14ac:dyDescent="0.25">
      <c r="A135" s="17"/>
      <c r="F135" s="23"/>
      <c r="G135" s="23"/>
      <c r="H135" s="23"/>
      <c r="I135" s="23"/>
      <c r="J135" s="23"/>
      <c r="K135" s="23"/>
      <c r="L135" s="23"/>
      <c r="M135" s="23"/>
      <c r="N135" s="9"/>
      <c r="O135" s="9"/>
      <c r="P135" s="9"/>
      <c r="Q135" s="9"/>
    </row>
    <row r="136" spans="1:18" x14ac:dyDescent="0.25">
      <c r="A136" s="17"/>
      <c r="F136" s="23"/>
      <c r="G136" s="23"/>
      <c r="H136" s="23"/>
      <c r="I136" s="23"/>
      <c r="J136" s="23"/>
      <c r="K136" s="23"/>
      <c r="L136" s="23"/>
      <c r="M136" s="23"/>
      <c r="N136" s="9"/>
      <c r="O136" s="9"/>
      <c r="P136" s="9"/>
      <c r="Q136" s="9"/>
    </row>
    <row r="137" spans="1:18" x14ac:dyDescent="0.25">
      <c r="A137" s="17"/>
      <c r="F137" s="23"/>
      <c r="G137" s="23"/>
      <c r="H137" s="23"/>
      <c r="I137" s="23"/>
      <c r="J137" s="23"/>
      <c r="K137" s="23"/>
      <c r="L137" s="23"/>
      <c r="M137" s="23"/>
      <c r="N137" s="9"/>
      <c r="O137" s="9"/>
      <c r="P137" s="9"/>
      <c r="Q137" s="9"/>
    </row>
    <row r="138" spans="1:18" x14ac:dyDescent="0.25">
      <c r="A138" s="17"/>
      <c r="F138" s="23"/>
      <c r="G138" s="23"/>
      <c r="H138" s="23"/>
      <c r="I138" s="23"/>
      <c r="J138" s="23"/>
      <c r="K138" s="23"/>
      <c r="L138" s="23"/>
      <c r="M138" s="23"/>
      <c r="N138" s="9"/>
      <c r="O138" s="9"/>
      <c r="P138" s="9"/>
      <c r="Q138" s="9"/>
    </row>
    <row r="139" spans="1:18" x14ac:dyDescent="0.25">
      <c r="A139" s="17"/>
      <c r="F139" s="23"/>
      <c r="G139" s="23"/>
      <c r="H139" s="23"/>
      <c r="I139" s="23"/>
      <c r="J139" s="23"/>
      <c r="K139" s="23"/>
      <c r="L139" s="23"/>
      <c r="M139" s="23"/>
      <c r="N139" s="9"/>
      <c r="O139" s="9"/>
      <c r="P139" s="9"/>
      <c r="Q139" s="9"/>
    </row>
    <row r="140" spans="1:18" x14ac:dyDescent="0.25">
      <c r="A140" s="17"/>
      <c r="F140" s="23"/>
      <c r="G140" s="23"/>
      <c r="H140" s="23"/>
      <c r="I140" s="23"/>
      <c r="J140" s="23"/>
      <c r="K140" s="23"/>
      <c r="L140" s="23"/>
      <c r="M140" s="23"/>
      <c r="N140" s="9"/>
      <c r="O140" s="9"/>
      <c r="P140" s="9"/>
      <c r="Q140" s="9"/>
    </row>
    <row r="141" spans="1:18" x14ac:dyDescent="0.25">
      <c r="A141" s="17"/>
      <c r="F141" s="23"/>
      <c r="G141" s="23"/>
      <c r="H141" s="23"/>
      <c r="I141" s="23"/>
      <c r="J141" s="23"/>
      <c r="K141" s="23"/>
      <c r="L141" s="23"/>
      <c r="M141" s="23"/>
      <c r="N141" s="9"/>
      <c r="O141" s="9"/>
      <c r="P141" s="9"/>
      <c r="Q141" s="9"/>
    </row>
    <row r="142" spans="1:18" x14ac:dyDescent="0.25">
      <c r="A142" s="17"/>
      <c r="F142" s="23"/>
      <c r="G142" s="23"/>
      <c r="H142" s="23"/>
      <c r="I142" s="23"/>
      <c r="J142" s="23"/>
      <c r="K142" s="23"/>
      <c r="L142" s="23"/>
      <c r="M142" s="23"/>
      <c r="N142" s="9"/>
      <c r="O142" s="9"/>
      <c r="P142" s="9"/>
      <c r="Q142" s="9"/>
    </row>
    <row r="143" spans="1:18" x14ac:dyDescent="0.25">
      <c r="A143" s="17"/>
      <c r="F143" s="23"/>
      <c r="G143" s="23"/>
      <c r="H143" s="23"/>
      <c r="I143" s="23"/>
      <c r="J143" s="23"/>
      <c r="K143" s="23"/>
      <c r="L143" s="23"/>
      <c r="M143" s="23"/>
      <c r="N143" s="9"/>
      <c r="O143" s="9"/>
      <c r="P143" s="9"/>
      <c r="Q143" s="9"/>
    </row>
    <row r="144" spans="1:18" x14ac:dyDescent="0.25">
      <c r="A144" s="17"/>
      <c r="F144" s="23"/>
      <c r="G144" s="23"/>
      <c r="H144" s="23"/>
      <c r="I144" s="23"/>
      <c r="J144" s="23"/>
      <c r="K144" s="23"/>
      <c r="L144" s="23"/>
      <c r="M144" s="23"/>
      <c r="N144" s="9"/>
      <c r="O144" s="9"/>
      <c r="P144" s="9"/>
      <c r="Q144" s="9"/>
    </row>
    <row r="145" spans="1:17" x14ac:dyDescent="0.25">
      <c r="A145" s="17"/>
      <c r="F145" s="23"/>
      <c r="G145" s="23"/>
      <c r="H145" s="23"/>
      <c r="I145" s="23"/>
      <c r="J145" s="23"/>
      <c r="K145" s="23"/>
      <c r="L145" s="23"/>
      <c r="M145" s="23"/>
      <c r="N145" s="9"/>
      <c r="O145" s="9"/>
      <c r="P145" s="9"/>
      <c r="Q145" s="9"/>
    </row>
    <row r="146" spans="1:17" x14ac:dyDescent="0.25">
      <c r="A146" s="17"/>
      <c r="F146" s="23"/>
      <c r="G146" s="23"/>
      <c r="H146" s="23"/>
      <c r="I146" s="23"/>
      <c r="J146" s="23"/>
      <c r="K146" s="23"/>
      <c r="L146" s="23"/>
      <c r="M146" s="23"/>
      <c r="N146" s="9"/>
      <c r="O146" s="9"/>
      <c r="P146" s="9"/>
      <c r="Q146" s="9"/>
    </row>
    <row r="147" spans="1:17" x14ac:dyDescent="0.25">
      <c r="A147" s="17"/>
      <c r="F147" s="23"/>
      <c r="G147" s="23"/>
      <c r="H147" s="23"/>
      <c r="I147" s="23"/>
      <c r="J147" s="23"/>
      <c r="K147" s="23"/>
      <c r="L147" s="23"/>
      <c r="M147" s="23"/>
      <c r="N147" s="9"/>
      <c r="O147" s="9"/>
      <c r="P147" s="9"/>
      <c r="Q147" s="9"/>
    </row>
    <row r="148" spans="1:17" x14ac:dyDescent="0.25">
      <c r="A148" s="17"/>
      <c r="F148" s="23"/>
      <c r="G148" s="23"/>
      <c r="H148" s="23"/>
      <c r="I148" s="23"/>
      <c r="J148" s="23"/>
      <c r="K148" s="23"/>
      <c r="L148" s="23"/>
      <c r="M148" s="23"/>
      <c r="N148" s="9"/>
      <c r="O148" s="9"/>
      <c r="P148" s="9"/>
      <c r="Q148" s="9"/>
    </row>
    <row r="149" spans="1:17" x14ac:dyDescent="0.25">
      <c r="A149" s="17"/>
      <c r="F149" s="23"/>
      <c r="G149" s="23"/>
      <c r="H149" s="23"/>
      <c r="I149" s="23"/>
      <c r="J149" s="23"/>
      <c r="K149" s="23"/>
      <c r="L149" s="23"/>
      <c r="M149" s="23"/>
      <c r="N149" s="9"/>
      <c r="O149" s="9"/>
      <c r="P149" s="9"/>
      <c r="Q149" s="9"/>
    </row>
    <row r="150" spans="1:17" x14ac:dyDescent="0.25">
      <c r="A150" s="17"/>
      <c r="F150" s="23"/>
      <c r="G150" s="23"/>
      <c r="H150" s="23"/>
      <c r="I150" s="23"/>
      <c r="J150" s="23"/>
      <c r="K150" s="23"/>
      <c r="L150" s="23"/>
      <c r="M150" s="23"/>
      <c r="N150" s="9"/>
      <c r="O150" s="9"/>
      <c r="P150" s="9"/>
      <c r="Q150" s="9"/>
    </row>
    <row r="151" spans="1:17" x14ac:dyDescent="0.25">
      <c r="A151" s="17"/>
      <c r="F151" s="23"/>
      <c r="G151" s="23"/>
      <c r="H151" s="23"/>
      <c r="I151" s="23"/>
      <c r="J151" s="23"/>
      <c r="K151" s="23"/>
      <c r="L151" s="23"/>
      <c r="M151" s="23"/>
      <c r="N151" s="9"/>
      <c r="O151" s="9"/>
      <c r="P151" s="9"/>
      <c r="Q151" s="9"/>
    </row>
    <row r="152" spans="1:17" x14ac:dyDescent="0.25">
      <c r="A152" s="17"/>
      <c r="F152" s="23"/>
      <c r="G152" s="23"/>
      <c r="H152" s="23"/>
      <c r="I152" s="23"/>
      <c r="J152" s="23"/>
      <c r="K152" s="23"/>
      <c r="L152" s="23"/>
      <c r="M152" s="23"/>
      <c r="N152" s="9"/>
      <c r="O152" s="9"/>
      <c r="P152" s="9"/>
      <c r="Q152" s="9"/>
    </row>
    <row r="153" spans="1:17" x14ac:dyDescent="0.25">
      <c r="A153" s="17"/>
      <c r="F153" s="23"/>
      <c r="G153" s="23"/>
      <c r="H153" s="23"/>
      <c r="I153" s="23"/>
      <c r="J153" s="23"/>
      <c r="K153" s="23"/>
      <c r="L153" s="23"/>
      <c r="M153" s="23"/>
      <c r="N153" s="9"/>
      <c r="O153" s="9"/>
      <c r="P153" s="9"/>
      <c r="Q153" s="9"/>
    </row>
    <row r="154" spans="1:17" x14ac:dyDescent="0.25">
      <c r="A154" s="17"/>
      <c r="F154" s="23"/>
      <c r="G154" s="23"/>
      <c r="H154" s="23"/>
      <c r="I154" s="23"/>
      <c r="J154" s="23"/>
      <c r="K154" s="23"/>
      <c r="L154" s="23"/>
      <c r="M154" s="23"/>
      <c r="N154" s="9"/>
      <c r="O154" s="9"/>
      <c r="P154" s="9"/>
      <c r="Q154" s="9"/>
    </row>
    <row r="155" spans="1:17" x14ac:dyDescent="0.25">
      <c r="A155" s="17"/>
      <c r="F155" s="23"/>
      <c r="G155" s="23"/>
      <c r="H155" s="23"/>
      <c r="I155" s="23"/>
      <c r="J155" s="23"/>
      <c r="K155" s="23"/>
      <c r="L155" s="23"/>
      <c r="M155" s="23"/>
      <c r="N155" s="9"/>
      <c r="O155" s="9"/>
      <c r="P155" s="9"/>
      <c r="Q155" s="9"/>
    </row>
    <row r="156" spans="1:17" x14ac:dyDescent="0.25">
      <c r="A156" s="17"/>
      <c r="F156" s="23"/>
      <c r="G156" s="23"/>
      <c r="H156" s="23"/>
      <c r="I156" s="23"/>
      <c r="J156" s="23"/>
      <c r="K156" s="23"/>
      <c r="L156" s="23"/>
      <c r="M156" s="23"/>
      <c r="N156" s="9"/>
      <c r="O156" s="9"/>
      <c r="P156" s="9"/>
      <c r="Q156" s="9"/>
    </row>
    <row r="157" spans="1:17" x14ac:dyDescent="0.25">
      <c r="A157" s="17"/>
      <c r="F157" s="23"/>
      <c r="G157" s="23"/>
      <c r="H157" s="23"/>
      <c r="I157" s="23"/>
      <c r="J157" s="23"/>
      <c r="K157" s="23"/>
      <c r="L157" s="23"/>
      <c r="M157" s="23"/>
      <c r="N157" s="9"/>
      <c r="O157" s="9"/>
      <c r="P157" s="9"/>
      <c r="Q157" s="9"/>
    </row>
    <row r="158" spans="1:17" x14ac:dyDescent="0.25">
      <c r="A158" s="17"/>
      <c r="F158" s="23"/>
      <c r="G158" s="23"/>
      <c r="H158" s="23"/>
      <c r="I158" s="23"/>
      <c r="J158" s="23"/>
      <c r="K158" s="23"/>
      <c r="L158" s="23"/>
      <c r="M158" s="23"/>
      <c r="N158" s="9"/>
      <c r="O158" s="9"/>
      <c r="P158" s="9"/>
      <c r="Q158" s="9"/>
    </row>
    <row r="159" spans="1:17" x14ac:dyDescent="0.25">
      <c r="A159" s="17"/>
      <c r="F159" s="23"/>
      <c r="G159" s="23"/>
      <c r="H159" s="23"/>
      <c r="I159" s="23"/>
      <c r="J159" s="23"/>
      <c r="K159" s="23"/>
      <c r="L159" s="23"/>
      <c r="M159" s="23"/>
      <c r="N159" s="9"/>
      <c r="O159" s="9"/>
      <c r="P159" s="9"/>
      <c r="Q159" s="9"/>
    </row>
    <row r="160" spans="1:17" x14ac:dyDescent="0.25">
      <c r="A160" s="17"/>
      <c r="F160" s="23"/>
      <c r="G160" s="23"/>
      <c r="H160" s="23"/>
      <c r="I160" s="23"/>
      <c r="J160" s="23"/>
      <c r="K160" s="23"/>
      <c r="L160" s="23"/>
      <c r="M160" s="23"/>
      <c r="N160" s="9"/>
      <c r="O160" s="9"/>
      <c r="P160" s="9"/>
      <c r="Q160" s="9"/>
    </row>
    <row r="161" spans="1:17" x14ac:dyDescent="0.25">
      <c r="A161" s="17"/>
      <c r="F161" s="23"/>
      <c r="G161" s="23"/>
      <c r="H161" s="23"/>
      <c r="I161" s="23"/>
      <c r="J161" s="23"/>
      <c r="K161" s="23"/>
      <c r="L161" s="23"/>
      <c r="M161" s="23"/>
      <c r="N161" s="9"/>
      <c r="O161" s="9"/>
      <c r="P161" s="9"/>
      <c r="Q161" s="9"/>
    </row>
    <row r="162" spans="1:17" x14ac:dyDescent="0.25">
      <c r="A162" s="17"/>
      <c r="F162" s="23"/>
      <c r="G162" s="23"/>
      <c r="H162" s="23"/>
      <c r="I162" s="23"/>
      <c r="J162" s="23"/>
      <c r="K162" s="23"/>
      <c r="L162" s="23"/>
      <c r="M162" s="23"/>
      <c r="N162" s="9"/>
      <c r="O162" s="9"/>
      <c r="P162" s="9"/>
      <c r="Q162" s="9"/>
    </row>
    <row r="163" spans="1:17" x14ac:dyDescent="0.25">
      <c r="A163" s="17"/>
      <c r="F163" s="23"/>
      <c r="G163" s="23"/>
      <c r="H163" s="23"/>
      <c r="I163" s="23"/>
      <c r="J163" s="23"/>
      <c r="K163" s="23"/>
      <c r="L163" s="23"/>
      <c r="M163" s="23"/>
      <c r="N163" s="9"/>
      <c r="O163" s="9"/>
      <c r="P163" s="9"/>
      <c r="Q163" s="9"/>
    </row>
    <row r="164" spans="1:17" x14ac:dyDescent="0.25">
      <c r="A164" s="17"/>
      <c r="F164" s="23"/>
      <c r="G164" s="23"/>
      <c r="H164" s="23"/>
      <c r="I164" s="23"/>
      <c r="J164" s="23"/>
      <c r="K164" s="23"/>
      <c r="L164" s="23"/>
      <c r="M164" s="23"/>
      <c r="N164" s="9"/>
      <c r="O164" s="9"/>
      <c r="P164" s="9"/>
      <c r="Q164" s="9"/>
    </row>
    <row r="165" spans="1:17" x14ac:dyDescent="0.25">
      <c r="A165" s="17"/>
      <c r="F165" s="23"/>
      <c r="G165" s="23"/>
      <c r="H165" s="23"/>
      <c r="I165" s="23"/>
      <c r="J165" s="23"/>
      <c r="K165" s="23"/>
      <c r="L165" s="23"/>
      <c r="M165" s="23"/>
      <c r="N165" s="9"/>
      <c r="O165" s="9"/>
      <c r="P165" s="9"/>
      <c r="Q165" s="9"/>
    </row>
    <row r="166" spans="1:17" x14ac:dyDescent="0.25">
      <c r="A166" s="17"/>
      <c r="F166" s="23"/>
      <c r="G166" s="23"/>
      <c r="H166" s="23"/>
      <c r="I166" s="23"/>
      <c r="J166" s="23"/>
      <c r="K166" s="23"/>
      <c r="L166" s="23"/>
      <c r="M166" s="23"/>
      <c r="N166" s="9"/>
      <c r="O166" s="9"/>
      <c r="P166" s="9"/>
      <c r="Q166" s="9"/>
    </row>
    <row r="167" spans="1:17" x14ac:dyDescent="0.25">
      <c r="A167" s="17"/>
      <c r="F167" s="23"/>
      <c r="G167" s="23"/>
      <c r="H167" s="23"/>
      <c r="I167" s="23"/>
      <c r="J167" s="23"/>
      <c r="K167" s="23"/>
      <c r="L167" s="23"/>
      <c r="M167" s="23"/>
      <c r="N167" s="9"/>
      <c r="O167" s="9"/>
      <c r="P167" s="9"/>
      <c r="Q167" s="9"/>
    </row>
    <row r="168" spans="1:17" x14ac:dyDescent="0.25">
      <c r="A168" s="17"/>
      <c r="F168" s="23"/>
      <c r="G168" s="23"/>
      <c r="H168" s="23"/>
      <c r="I168" s="23"/>
      <c r="J168" s="23"/>
      <c r="K168" s="23"/>
      <c r="L168" s="23"/>
      <c r="M168" s="23"/>
      <c r="N168" s="9"/>
      <c r="O168" s="9"/>
      <c r="P168" s="9"/>
      <c r="Q168" s="9"/>
    </row>
    <row r="169" spans="1:17" x14ac:dyDescent="0.25">
      <c r="A169" s="17"/>
      <c r="F169" s="23"/>
      <c r="G169" s="23"/>
      <c r="H169" s="23"/>
      <c r="I169" s="23"/>
      <c r="J169" s="23"/>
      <c r="K169" s="23"/>
      <c r="L169" s="23"/>
      <c r="M169" s="23"/>
      <c r="N169" s="9"/>
      <c r="O169" s="9"/>
      <c r="P169" s="9"/>
      <c r="Q169" s="9"/>
    </row>
    <row r="170" spans="1:17" x14ac:dyDescent="0.25">
      <c r="A170" s="17"/>
      <c r="F170" s="23"/>
      <c r="G170" s="23"/>
      <c r="H170" s="23"/>
      <c r="I170" s="23"/>
      <c r="J170" s="23"/>
      <c r="K170" s="23"/>
      <c r="L170" s="23"/>
      <c r="M170" s="23"/>
      <c r="N170" s="9"/>
      <c r="O170" s="9"/>
      <c r="P170" s="9"/>
      <c r="Q170" s="9"/>
    </row>
    <row r="171" spans="1:17" x14ac:dyDescent="0.25">
      <c r="A171" s="17"/>
      <c r="F171" s="23"/>
      <c r="G171" s="23"/>
      <c r="H171" s="23"/>
      <c r="I171" s="23"/>
      <c r="J171" s="23"/>
      <c r="K171" s="23"/>
      <c r="L171" s="23"/>
      <c r="M171" s="23"/>
      <c r="N171" s="9"/>
      <c r="O171" s="9"/>
      <c r="P171" s="9"/>
      <c r="Q171" s="9"/>
    </row>
    <row r="172" spans="1:17" x14ac:dyDescent="0.25">
      <c r="A172" s="17"/>
      <c r="F172" s="23"/>
      <c r="G172" s="23"/>
      <c r="H172" s="23"/>
      <c r="I172" s="23"/>
      <c r="J172" s="23"/>
      <c r="K172" s="23"/>
      <c r="L172" s="23"/>
      <c r="M172" s="23"/>
      <c r="N172" s="9"/>
      <c r="O172" s="9"/>
      <c r="P172" s="9"/>
      <c r="Q172" s="9"/>
    </row>
    <row r="173" spans="1:17" x14ac:dyDescent="0.25">
      <c r="A173" s="17"/>
      <c r="F173" s="23"/>
      <c r="G173" s="23"/>
      <c r="H173" s="23"/>
      <c r="I173" s="23"/>
      <c r="J173" s="23"/>
      <c r="K173" s="23"/>
      <c r="L173" s="23"/>
      <c r="M173" s="23"/>
      <c r="N173" s="9"/>
      <c r="O173" s="9"/>
      <c r="P173" s="9"/>
      <c r="Q173" s="9"/>
    </row>
    <row r="174" spans="1:17" x14ac:dyDescent="0.25">
      <c r="A174" s="19"/>
      <c r="F174" s="23"/>
      <c r="G174" s="23"/>
      <c r="H174" s="23"/>
      <c r="I174" s="23"/>
      <c r="J174" s="23"/>
      <c r="K174" s="23"/>
      <c r="L174" s="23"/>
      <c r="M174" s="23"/>
      <c r="N174" s="9"/>
      <c r="O174" s="9"/>
      <c r="P174" s="9"/>
      <c r="Q174" s="9"/>
    </row>
    <row r="175" spans="1:17" x14ac:dyDescent="0.25">
      <c r="A175" s="19"/>
      <c r="F175" s="23"/>
      <c r="G175" s="23"/>
      <c r="H175" s="23"/>
      <c r="I175" s="23"/>
      <c r="J175" s="23"/>
      <c r="K175" s="23"/>
      <c r="L175" s="23"/>
      <c r="M175" s="23"/>
      <c r="N175" s="9"/>
      <c r="O175" s="9"/>
      <c r="P175" s="9"/>
      <c r="Q175" s="9"/>
    </row>
    <row r="176" spans="1:17" x14ac:dyDescent="0.25">
      <c r="A176" s="19"/>
      <c r="F176" s="23"/>
      <c r="G176" s="23"/>
      <c r="H176" s="23"/>
      <c r="I176" s="23"/>
      <c r="J176" s="23"/>
      <c r="K176" s="23"/>
      <c r="L176" s="23"/>
      <c r="M176" s="23"/>
      <c r="N176" s="9"/>
      <c r="O176" s="9"/>
      <c r="P176" s="9"/>
      <c r="Q176" s="9"/>
    </row>
    <row r="177" spans="1:17" x14ac:dyDescent="0.25">
      <c r="A177" s="19"/>
      <c r="F177" s="23"/>
      <c r="G177" s="23"/>
      <c r="H177" s="23"/>
      <c r="I177" s="23"/>
      <c r="J177" s="23"/>
      <c r="K177" s="23"/>
      <c r="L177" s="23"/>
      <c r="M177" s="23"/>
      <c r="N177" s="9"/>
      <c r="O177" s="9"/>
      <c r="P177" s="9"/>
      <c r="Q177" s="9"/>
    </row>
    <row r="178" spans="1:17" x14ac:dyDescent="0.25">
      <c r="F178" s="23"/>
      <c r="G178" s="23"/>
      <c r="H178" s="23"/>
      <c r="I178" s="23"/>
      <c r="J178" s="23"/>
      <c r="K178" s="23"/>
      <c r="L178" s="23"/>
      <c r="M178" s="23"/>
      <c r="N178" s="9"/>
      <c r="O178" s="9"/>
      <c r="P178" s="9"/>
      <c r="Q178" s="9"/>
    </row>
    <row r="179" spans="1:17" x14ac:dyDescent="0.25">
      <c r="F179" s="23"/>
      <c r="G179" s="23"/>
      <c r="H179" s="23"/>
      <c r="I179" s="23"/>
      <c r="J179" s="23"/>
      <c r="K179" s="23"/>
      <c r="L179" s="23"/>
      <c r="M179" s="23"/>
      <c r="N179" s="9"/>
      <c r="O179" s="9"/>
      <c r="P179" s="9"/>
      <c r="Q179" s="9"/>
    </row>
    <row r="180" spans="1:17" x14ac:dyDescent="0.25">
      <c r="F180" s="23"/>
      <c r="G180" s="23"/>
      <c r="H180" s="23"/>
      <c r="I180" s="23"/>
      <c r="J180" s="23"/>
      <c r="K180" s="23"/>
      <c r="L180" s="23"/>
      <c r="M180" s="23"/>
      <c r="N180" s="9"/>
      <c r="O180" s="9"/>
      <c r="P180" s="9"/>
      <c r="Q180" s="9"/>
    </row>
    <row r="181" spans="1:17" x14ac:dyDescent="0.25">
      <c r="F181" s="23"/>
      <c r="G181" s="23"/>
      <c r="H181" s="23"/>
      <c r="I181" s="23"/>
      <c r="J181" s="23"/>
      <c r="K181" s="23"/>
      <c r="L181" s="23"/>
      <c r="M181" s="23"/>
      <c r="N181" s="9"/>
      <c r="O181" s="9"/>
      <c r="P181" s="9"/>
      <c r="Q181" s="9"/>
    </row>
    <row r="182" spans="1:17" x14ac:dyDescent="0.25">
      <c r="F182" s="23"/>
      <c r="G182" s="23"/>
      <c r="H182" s="23"/>
      <c r="I182" s="23"/>
      <c r="J182" s="23"/>
      <c r="K182" s="23"/>
      <c r="L182" s="23"/>
      <c r="M182" s="23"/>
      <c r="N182" s="9"/>
      <c r="O182" s="9"/>
      <c r="P182" s="9"/>
      <c r="Q182" s="9"/>
    </row>
    <row r="183" spans="1:17" x14ac:dyDescent="0.25">
      <c r="F183" s="23"/>
      <c r="G183" s="23"/>
      <c r="H183" s="23"/>
      <c r="I183" s="23"/>
      <c r="J183" s="23"/>
      <c r="K183" s="23"/>
      <c r="L183" s="23"/>
      <c r="M183" s="23"/>
      <c r="N183" s="9"/>
      <c r="O183" s="9"/>
      <c r="P183" s="9"/>
      <c r="Q183" s="9"/>
    </row>
    <row r="184" spans="1:17" x14ac:dyDescent="0.25">
      <c r="F184" s="23"/>
      <c r="G184" s="23"/>
      <c r="H184" s="23"/>
      <c r="I184" s="23"/>
      <c r="J184" s="23"/>
      <c r="K184" s="23"/>
      <c r="L184" s="23"/>
      <c r="M184" s="23"/>
      <c r="N184" s="9"/>
      <c r="O184" s="9"/>
      <c r="P184" s="9"/>
      <c r="Q184" s="9"/>
    </row>
    <row r="185" spans="1:17" x14ac:dyDescent="0.25">
      <c r="F185" s="23"/>
      <c r="G185" s="23"/>
      <c r="H185" s="23"/>
      <c r="I185" s="23"/>
      <c r="J185" s="23"/>
      <c r="K185" s="23"/>
      <c r="L185" s="23"/>
      <c r="M185" s="23"/>
      <c r="N185" s="9"/>
      <c r="O185" s="9"/>
      <c r="P185" s="9"/>
      <c r="Q185" s="9"/>
    </row>
    <row r="186" spans="1:17" x14ac:dyDescent="0.25">
      <c r="F186" s="23"/>
      <c r="G186" s="23"/>
      <c r="H186" s="23"/>
      <c r="I186" s="23"/>
      <c r="J186" s="23"/>
      <c r="K186" s="23"/>
      <c r="L186" s="23"/>
      <c r="M186" s="23"/>
      <c r="N186" s="9"/>
      <c r="O186" s="9"/>
      <c r="P186" s="9"/>
      <c r="Q186" s="9"/>
    </row>
    <row r="187" spans="1:17" x14ac:dyDescent="0.25">
      <c r="F187" s="23"/>
      <c r="G187" s="23"/>
      <c r="H187" s="23"/>
      <c r="I187" s="23"/>
      <c r="J187" s="23"/>
      <c r="K187" s="23"/>
      <c r="L187" s="23"/>
      <c r="M187" s="23"/>
      <c r="N187" s="9"/>
      <c r="O187" s="9"/>
      <c r="P187" s="9"/>
      <c r="Q187" s="9"/>
    </row>
    <row r="188" spans="1:17" x14ac:dyDescent="0.25">
      <c r="F188" s="23"/>
      <c r="G188" s="23"/>
      <c r="H188" s="23"/>
      <c r="I188" s="23"/>
      <c r="J188" s="23"/>
      <c r="K188" s="23"/>
      <c r="L188" s="23"/>
      <c r="M188" s="23"/>
    </row>
    <row r="189" spans="1:17" x14ac:dyDescent="0.25">
      <c r="F189" s="23"/>
      <c r="G189" s="23"/>
      <c r="H189" s="23"/>
      <c r="I189" s="23"/>
      <c r="J189" s="23"/>
      <c r="K189" s="23"/>
      <c r="L189" s="23"/>
      <c r="M189" s="23"/>
    </row>
    <row r="190" spans="1:17" x14ac:dyDescent="0.25">
      <c r="F190" s="23"/>
      <c r="G190" s="23"/>
      <c r="H190" s="23"/>
      <c r="I190" s="23"/>
      <c r="J190" s="23"/>
      <c r="K190" s="23"/>
      <c r="L190" s="23"/>
      <c r="M190" s="23"/>
    </row>
    <row r="191" spans="1:17" x14ac:dyDescent="0.25">
      <c r="F191" s="23"/>
      <c r="G191" s="23"/>
      <c r="H191" s="23"/>
      <c r="I191" s="23"/>
      <c r="J191" s="23"/>
      <c r="K191" s="23"/>
      <c r="L191" s="23"/>
      <c r="M191" s="23"/>
    </row>
    <row r="192" spans="1:17" x14ac:dyDescent="0.25">
      <c r="F192" s="23"/>
      <c r="G192" s="23"/>
      <c r="H192" s="23"/>
      <c r="I192" s="23"/>
      <c r="J192" s="23"/>
      <c r="K192" s="23"/>
      <c r="L192" s="23"/>
      <c r="M192" s="23"/>
    </row>
    <row r="193" spans="6:13" x14ac:dyDescent="0.25">
      <c r="F193" s="23"/>
      <c r="G193" s="23"/>
      <c r="H193" s="23"/>
      <c r="I193" s="23"/>
      <c r="J193" s="23"/>
      <c r="K193" s="23"/>
      <c r="L193" s="23"/>
      <c r="M193" s="23"/>
    </row>
    <row r="194" spans="6:13" x14ac:dyDescent="0.25">
      <c r="F194" s="23"/>
      <c r="G194" s="23"/>
      <c r="H194" s="23"/>
      <c r="I194" s="23"/>
      <c r="J194" s="23"/>
      <c r="K194" s="23"/>
      <c r="L194" s="23"/>
      <c r="M194" s="23"/>
    </row>
  </sheetData>
  <autoFilter ref="A4:T127"/>
  <mergeCells count="320">
    <mergeCell ref="R54:R55"/>
    <mergeCell ref="J54:J55"/>
    <mergeCell ref="L54:L55"/>
    <mergeCell ref="M54:M55"/>
    <mergeCell ref="N54:N55"/>
    <mergeCell ref="O54:O55"/>
    <mergeCell ref="P54:P55"/>
    <mergeCell ref="A116:A118"/>
    <mergeCell ref="P116:P117"/>
    <mergeCell ref="R116:R117"/>
    <mergeCell ref="L116:L117"/>
    <mergeCell ref="J116:J117"/>
    <mergeCell ref="C116:C118"/>
    <mergeCell ref="D116:D118"/>
    <mergeCell ref="E116:E118"/>
    <mergeCell ref="F116:F118"/>
    <mergeCell ref="Q116:Q118"/>
    <mergeCell ref="B116:B118"/>
    <mergeCell ref="A84:A85"/>
    <mergeCell ref="A86:A87"/>
    <mergeCell ref="F84:F85"/>
    <mergeCell ref="F88:F89"/>
    <mergeCell ref="B88:B89"/>
    <mergeCell ref="C88:C89"/>
    <mergeCell ref="Q39:Q40"/>
    <mergeCell ref="Q41:Q42"/>
    <mergeCell ref="Q79:Q81"/>
    <mergeCell ref="Q91:Q98"/>
    <mergeCell ref="Q103:Q109"/>
    <mergeCell ref="Q122:Q124"/>
    <mergeCell ref="D5:D8"/>
    <mergeCell ref="D9:D13"/>
    <mergeCell ref="D14:D22"/>
    <mergeCell ref="D23:D32"/>
    <mergeCell ref="D33:D38"/>
    <mergeCell ref="D46:D50"/>
    <mergeCell ref="D51:D53"/>
    <mergeCell ref="Q43:Q45"/>
    <mergeCell ref="H23:H32"/>
    <mergeCell ref="H33:H38"/>
    <mergeCell ref="H14:H22"/>
    <mergeCell ref="I23:I32"/>
    <mergeCell ref="I33:I38"/>
    <mergeCell ref="I14:I22"/>
    <mergeCell ref="L36:L37"/>
    <mergeCell ref="P16:P17"/>
    <mergeCell ref="I5:I8"/>
    <mergeCell ref="I9:I13"/>
    <mergeCell ref="R43:R44"/>
    <mergeCell ref="Q5:Q8"/>
    <mergeCell ref="L7:L8"/>
    <mergeCell ref="M7:M8"/>
    <mergeCell ref="J7:J8"/>
    <mergeCell ref="K5:K8"/>
    <mergeCell ref="K9:K11"/>
    <mergeCell ref="J36:J37"/>
    <mergeCell ref="Q9:Q13"/>
    <mergeCell ref="P36:P37"/>
    <mergeCell ref="J5:J6"/>
    <mergeCell ref="K18:K19"/>
    <mergeCell ref="J16:J17"/>
    <mergeCell ref="R5:R8"/>
    <mergeCell ref="K29:K30"/>
    <mergeCell ref="K34:K35"/>
    <mergeCell ref="K31:K32"/>
    <mergeCell ref="K36:K38"/>
    <mergeCell ref="O7:O8"/>
    <mergeCell ref="P7:P8"/>
    <mergeCell ref="R36:R37"/>
    <mergeCell ref="K14:K15"/>
    <mergeCell ref="K16:K17"/>
    <mergeCell ref="K21:K22"/>
    <mergeCell ref="Q23:Q32"/>
    <mergeCell ref="Q33:Q38"/>
    <mergeCell ref="S2:T2"/>
    <mergeCell ref="R2:R3"/>
    <mergeCell ref="B2:B3"/>
    <mergeCell ref="C2:C3"/>
    <mergeCell ref="I2:I3"/>
    <mergeCell ref="G2:G3"/>
    <mergeCell ref="E33:E38"/>
    <mergeCell ref="F33:F38"/>
    <mergeCell ref="G33:G38"/>
    <mergeCell ref="C23:C32"/>
    <mergeCell ref="E5:E8"/>
    <mergeCell ref="F5:F8"/>
    <mergeCell ref="G5:G8"/>
    <mergeCell ref="G14:G22"/>
    <mergeCell ref="G23:G32"/>
    <mergeCell ref="E9:E13"/>
    <mergeCell ref="F9:F13"/>
    <mergeCell ref="G9:G13"/>
    <mergeCell ref="A2:A3"/>
    <mergeCell ref="F2:F3"/>
    <mergeCell ref="E2:E3"/>
    <mergeCell ref="Q2:Q3"/>
    <mergeCell ref="P2:P3"/>
    <mergeCell ref="M2:O2"/>
    <mergeCell ref="L2:L3"/>
    <mergeCell ref="K2:K3"/>
    <mergeCell ref="J2:J3"/>
    <mergeCell ref="H2:H3"/>
    <mergeCell ref="D2:D3"/>
    <mergeCell ref="A5:A8"/>
    <mergeCell ref="B5:B8"/>
    <mergeCell ref="C5:C8"/>
    <mergeCell ref="N7:N8"/>
    <mergeCell ref="R16:R17"/>
    <mergeCell ref="C127:K127"/>
    <mergeCell ref="Q84:Q85"/>
    <mergeCell ref="Q86:Q87"/>
    <mergeCell ref="K84:K85"/>
    <mergeCell ref="K23:K24"/>
    <mergeCell ref="K25:K26"/>
    <mergeCell ref="K27:K28"/>
    <mergeCell ref="C66:C67"/>
    <mergeCell ref="E66:E67"/>
    <mergeCell ref="F66:F67"/>
    <mergeCell ref="G66:G67"/>
    <mergeCell ref="A125:F125"/>
    <mergeCell ref="A51:A53"/>
    <mergeCell ref="B51:B53"/>
    <mergeCell ref="A23:A32"/>
    <mergeCell ref="H5:H8"/>
    <mergeCell ref="H9:H13"/>
    <mergeCell ref="K12:K13"/>
    <mergeCell ref="Q14:Q22"/>
    <mergeCell ref="A122:A124"/>
    <mergeCell ref="A103:A109"/>
    <mergeCell ref="G103:G109"/>
    <mergeCell ref="C126:F126"/>
    <mergeCell ref="B122:B124"/>
    <mergeCell ref="C122:C124"/>
    <mergeCell ref="E122:E124"/>
    <mergeCell ref="F122:F124"/>
    <mergeCell ref="C86:C87"/>
    <mergeCell ref="B86:B87"/>
    <mergeCell ref="G91:G98"/>
    <mergeCell ref="G88:G89"/>
    <mergeCell ref="G86:G87"/>
    <mergeCell ref="C91:C98"/>
    <mergeCell ref="F91:F98"/>
    <mergeCell ref="D86:D87"/>
    <mergeCell ref="F86:F87"/>
    <mergeCell ref="D122:D124"/>
    <mergeCell ref="A88:A89"/>
    <mergeCell ref="G122:G124"/>
    <mergeCell ref="A99:A102"/>
    <mergeCell ref="B99:B102"/>
    <mergeCell ref="C99:C102"/>
    <mergeCell ref="D99:D102"/>
    <mergeCell ref="A9:A13"/>
    <mergeCell ref="B9:B13"/>
    <mergeCell ref="C9:C13"/>
    <mergeCell ref="C33:C38"/>
    <mergeCell ref="B103:B109"/>
    <mergeCell ref="C103:C109"/>
    <mergeCell ref="D103:D109"/>
    <mergeCell ref="E103:E109"/>
    <mergeCell ref="F103:F109"/>
    <mergeCell ref="D91:D98"/>
    <mergeCell ref="A91:A98"/>
    <mergeCell ref="B91:B98"/>
    <mergeCell ref="B58:B65"/>
    <mergeCell ref="D84:D85"/>
    <mergeCell ref="D88:D89"/>
    <mergeCell ref="E86:E87"/>
    <mergeCell ref="A14:A22"/>
    <mergeCell ref="B14:B22"/>
    <mergeCell ref="E91:E98"/>
    <mergeCell ref="B23:B32"/>
    <mergeCell ref="B84:B85"/>
    <mergeCell ref="C84:C85"/>
    <mergeCell ref="D79:D81"/>
    <mergeCell ref="E84:E85"/>
    <mergeCell ref="C58:C65"/>
    <mergeCell ref="A66:A67"/>
    <mergeCell ref="A79:A81"/>
    <mergeCell ref="C79:C81"/>
    <mergeCell ref="E79:E81"/>
    <mergeCell ref="F79:F81"/>
    <mergeCell ref="B79:B81"/>
    <mergeCell ref="A75:A76"/>
    <mergeCell ref="B66:B67"/>
    <mergeCell ref="E58:E65"/>
    <mergeCell ref="D58:D65"/>
    <mergeCell ref="D66:D67"/>
    <mergeCell ref="B75:B76"/>
    <mergeCell ref="C75:C76"/>
    <mergeCell ref="A69:A74"/>
    <mergeCell ref="B69:B74"/>
    <mergeCell ref="C69:C74"/>
    <mergeCell ref="A43:A45"/>
    <mergeCell ref="H51:H53"/>
    <mergeCell ref="H54:H57"/>
    <mergeCell ref="H58:H65"/>
    <mergeCell ref="G58:G65"/>
    <mergeCell ref="H41:H42"/>
    <mergeCell ref="I41:I42"/>
    <mergeCell ref="I46:I50"/>
    <mergeCell ref="C39:C40"/>
    <mergeCell ref="D39:D40"/>
    <mergeCell ref="E39:E40"/>
    <mergeCell ref="F39:F40"/>
    <mergeCell ref="G39:G40"/>
    <mergeCell ref="H39:H40"/>
    <mergeCell ref="I39:I40"/>
    <mergeCell ref="G51:G53"/>
    <mergeCell ref="E51:E53"/>
    <mergeCell ref="F51:F53"/>
    <mergeCell ref="F43:F45"/>
    <mergeCell ref="E43:E45"/>
    <mergeCell ref="D43:D45"/>
    <mergeCell ref="G54:G57"/>
    <mergeCell ref="F54:F57"/>
    <mergeCell ref="E54:E57"/>
    <mergeCell ref="A39:A40"/>
    <mergeCell ref="B39:B40"/>
    <mergeCell ref="A41:A42"/>
    <mergeCell ref="B41:B42"/>
    <mergeCell ref="C41:C42"/>
    <mergeCell ref="A33:A38"/>
    <mergeCell ref="B33:B38"/>
    <mergeCell ref="E14:E22"/>
    <mergeCell ref="F14:F22"/>
    <mergeCell ref="E23:E32"/>
    <mergeCell ref="F23:F32"/>
    <mergeCell ref="D41:D42"/>
    <mergeCell ref="E41:E42"/>
    <mergeCell ref="F41:F42"/>
    <mergeCell ref="C14:C22"/>
    <mergeCell ref="R66:R67"/>
    <mergeCell ref="Q51:Q53"/>
    <mergeCell ref="Q54:Q57"/>
    <mergeCell ref="Q66:Q67"/>
    <mergeCell ref="L61:L63"/>
    <mergeCell ref="P61:P63"/>
    <mergeCell ref="K61:K63"/>
    <mergeCell ref="A46:A50"/>
    <mergeCell ref="B46:B50"/>
    <mergeCell ref="C46:C50"/>
    <mergeCell ref="E46:E50"/>
    <mergeCell ref="F46:F50"/>
    <mergeCell ref="G46:G50"/>
    <mergeCell ref="B54:B57"/>
    <mergeCell ref="A54:A57"/>
    <mergeCell ref="I58:I65"/>
    <mergeCell ref="H46:H50"/>
    <mergeCell ref="A58:A65"/>
    <mergeCell ref="R46:R47"/>
    <mergeCell ref="C54:C57"/>
    <mergeCell ref="C51:C53"/>
    <mergeCell ref="D54:D57"/>
    <mergeCell ref="K51:K53"/>
    <mergeCell ref="K54:K57"/>
    <mergeCell ref="I122:I124"/>
    <mergeCell ref="G84:G85"/>
    <mergeCell ref="K86:K87"/>
    <mergeCell ref="H122:H124"/>
    <mergeCell ref="I84:I85"/>
    <mergeCell ref="I88:I89"/>
    <mergeCell ref="H91:H98"/>
    <mergeCell ref="H84:H85"/>
    <mergeCell ref="H86:H87"/>
    <mergeCell ref="H88:H89"/>
    <mergeCell ref="J103:J104"/>
    <mergeCell ref="J91:J95"/>
    <mergeCell ref="I86:I87"/>
    <mergeCell ref="K116:K118"/>
    <mergeCell ref="G116:G118"/>
    <mergeCell ref="H116:H118"/>
    <mergeCell ref="I116:I118"/>
    <mergeCell ref="C43:C45"/>
    <mergeCell ref="B43:B45"/>
    <mergeCell ref="K43:K44"/>
    <mergeCell ref="I43:I45"/>
    <mergeCell ref="H43:H45"/>
    <mergeCell ref="G43:G45"/>
    <mergeCell ref="D75:D76"/>
    <mergeCell ref="E75:E76"/>
    <mergeCell ref="F75:F76"/>
    <mergeCell ref="D69:D74"/>
    <mergeCell ref="E69:E74"/>
    <mergeCell ref="F69:F74"/>
    <mergeCell ref="G69:G74"/>
    <mergeCell ref="G75:G76"/>
    <mergeCell ref="K59:K60"/>
    <mergeCell ref="K46:K47"/>
    <mergeCell ref="K66:K67"/>
    <mergeCell ref="J61:J63"/>
    <mergeCell ref="H75:H76"/>
    <mergeCell ref="I75:I76"/>
    <mergeCell ref="I51:I53"/>
    <mergeCell ref="I54:I57"/>
    <mergeCell ref="K71:K72"/>
    <mergeCell ref="F58:F65"/>
    <mergeCell ref="Q99:Q102"/>
    <mergeCell ref="E99:E102"/>
    <mergeCell ref="F99:F102"/>
    <mergeCell ref="G99:G102"/>
    <mergeCell ref="H99:H102"/>
    <mergeCell ref="I99:I102"/>
    <mergeCell ref="G41:G42"/>
    <mergeCell ref="K79:K80"/>
    <mergeCell ref="H103:H109"/>
    <mergeCell ref="I103:I109"/>
    <mergeCell ref="I91:I98"/>
    <mergeCell ref="G79:G81"/>
    <mergeCell ref="I79:I81"/>
    <mergeCell ref="H79:H81"/>
    <mergeCell ref="Q46:Q50"/>
    <mergeCell ref="Q58:Q65"/>
    <mergeCell ref="Q69:Q74"/>
    <mergeCell ref="I66:I67"/>
    <mergeCell ref="H66:H67"/>
    <mergeCell ref="H69:H74"/>
    <mergeCell ref="I69:I74"/>
    <mergeCell ref="Q88:Q89"/>
    <mergeCell ref="Q75:Q76"/>
    <mergeCell ref="E88:E89"/>
  </mergeCells>
  <pageMargins left="0.23622047244094491" right="0.23622047244094491" top="0.35433070866141736" bottom="0.55118110236220474" header="0.31496062992125984" footer="0.31496062992125984"/>
  <pageSetup paperSize="8" scale="55" fitToHeight="0" orientation="landscape" r:id="rId1"/>
  <headerFooter>
    <oddFooter xml:space="preserve">&amp;CStránka &amp;P z &amp;N&amp;R&amp;12Zpracoval odbor finanční, stav k 1. 10. 2018
</oddFooter>
  </headerFooter>
  <rowBreaks count="5" manualBreakCount="5">
    <brk id="13" max="16383" man="1"/>
    <brk id="22" max="16383" man="1"/>
    <brk id="32" max="16383" man="1"/>
    <brk id="45" max="16383" man="1"/>
    <brk id="90" max="16383"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44"/>
  <sheetViews>
    <sheetView topLeftCell="A58" zoomScale="75" zoomScaleNormal="75" zoomScaleSheetLayoutView="59" zoomScalePageLayoutView="55" workbookViewId="0">
      <selection activeCell="R75" sqref="R75"/>
    </sheetView>
  </sheetViews>
  <sheetFormatPr defaultRowHeight="15" x14ac:dyDescent="0.25"/>
  <cols>
    <col min="1" max="1" width="4.7109375" customWidth="1"/>
    <col min="2" max="2" width="14.140625" customWidth="1"/>
    <col min="3" max="3" width="23.42578125" style="218" customWidth="1"/>
    <col min="4" max="4" width="17.28515625" style="218" customWidth="1"/>
    <col min="5" max="5" width="11.7109375" style="218" customWidth="1"/>
    <col min="6" max="6" width="8.7109375" style="218" customWidth="1"/>
    <col min="7" max="7" width="18.7109375" style="406" customWidth="1"/>
    <col min="8" max="8" width="13.85546875" style="431"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0" hidden="1" customWidth="1"/>
    <col min="20" max="20" width="3" hidden="1" customWidth="1"/>
    <col min="249" max="249" width="4.7109375" customWidth="1"/>
    <col min="250" max="250" width="14.140625" customWidth="1"/>
    <col min="251" max="251" width="23.42578125" customWidth="1"/>
    <col min="252" max="252" width="17.28515625" customWidth="1"/>
    <col min="253" max="253" width="11.7109375" customWidth="1"/>
    <col min="254" max="254" width="8.7109375" customWidth="1"/>
    <col min="255" max="255" width="18.7109375" customWidth="1"/>
    <col min="256" max="256" width="13.85546875" customWidth="1"/>
    <col min="257" max="257" width="13.42578125" customWidth="1"/>
    <col min="258" max="258" width="15.140625" customWidth="1"/>
    <col min="259" max="259" width="40.7109375" customWidth="1"/>
    <col min="260" max="260" width="20.42578125" customWidth="1"/>
    <col min="261" max="261" width="17.85546875" customWidth="1"/>
    <col min="262" max="262" width="16.7109375" customWidth="1"/>
    <col min="263" max="263" width="13.7109375" customWidth="1"/>
    <col min="264" max="264" width="14.28515625" customWidth="1"/>
    <col min="265" max="265" width="12.7109375" customWidth="1"/>
    <col min="266" max="266" width="56.85546875" customWidth="1"/>
    <col min="267" max="268" width="0" hidden="1" customWidth="1"/>
    <col min="505" max="505" width="4.7109375" customWidth="1"/>
    <col min="506" max="506" width="14.140625" customWidth="1"/>
    <col min="507" max="507" width="23.42578125" customWidth="1"/>
    <col min="508" max="508" width="17.28515625" customWidth="1"/>
    <col min="509" max="509" width="11.7109375" customWidth="1"/>
    <col min="510" max="510" width="8.7109375" customWidth="1"/>
    <col min="511" max="511" width="18.7109375" customWidth="1"/>
    <col min="512" max="512" width="13.85546875" customWidth="1"/>
    <col min="513" max="513" width="13.42578125" customWidth="1"/>
    <col min="514" max="514" width="15.140625" customWidth="1"/>
    <col min="515" max="515" width="40.7109375" customWidth="1"/>
    <col min="516" max="516" width="20.42578125" customWidth="1"/>
    <col min="517" max="517" width="17.85546875" customWidth="1"/>
    <col min="518" max="518" width="16.7109375" customWidth="1"/>
    <col min="519" max="519" width="13.7109375" customWidth="1"/>
    <col min="520" max="520" width="14.28515625" customWidth="1"/>
    <col min="521" max="521" width="12.7109375" customWidth="1"/>
    <col min="522" max="522" width="56.85546875" customWidth="1"/>
    <col min="523" max="524" width="0" hidden="1" customWidth="1"/>
    <col min="761" max="761" width="4.7109375" customWidth="1"/>
    <col min="762" max="762" width="14.140625" customWidth="1"/>
    <col min="763" max="763" width="23.42578125" customWidth="1"/>
    <col min="764" max="764" width="17.28515625" customWidth="1"/>
    <col min="765" max="765" width="11.7109375" customWidth="1"/>
    <col min="766" max="766" width="8.7109375" customWidth="1"/>
    <col min="767" max="767" width="18.7109375" customWidth="1"/>
    <col min="768" max="768" width="13.85546875" customWidth="1"/>
    <col min="769" max="769" width="13.42578125" customWidth="1"/>
    <col min="770" max="770" width="15.140625" customWidth="1"/>
    <col min="771" max="771" width="40.7109375" customWidth="1"/>
    <col min="772" max="772" width="20.42578125" customWidth="1"/>
    <col min="773" max="773" width="17.85546875" customWidth="1"/>
    <col min="774" max="774" width="16.7109375" customWidth="1"/>
    <col min="775" max="775" width="13.7109375" customWidth="1"/>
    <col min="776" max="776" width="14.28515625" customWidth="1"/>
    <col min="777" max="777" width="12.7109375" customWidth="1"/>
    <col min="778" max="778" width="56.85546875" customWidth="1"/>
    <col min="779" max="780" width="0" hidden="1" customWidth="1"/>
    <col min="1017" max="1017" width="4.7109375" customWidth="1"/>
    <col min="1018" max="1018" width="14.140625" customWidth="1"/>
    <col min="1019" max="1019" width="23.42578125" customWidth="1"/>
    <col min="1020" max="1020" width="17.28515625" customWidth="1"/>
    <col min="1021" max="1021" width="11.7109375" customWidth="1"/>
    <col min="1022" max="1022" width="8.7109375" customWidth="1"/>
    <col min="1023" max="1023" width="18.7109375" customWidth="1"/>
    <col min="1024" max="1024" width="13.85546875" customWidth="1"/>
    <col min="1025" max="1025" width="13.42578125" customWidth="1"/>
    <col min="1026" max="1026" width="15.140625" customWidth="1"/>
    <col min="1027" max="1027" width="40.7109375" customWidth="1"/>
    <col min="1028" max="1028" width="20.42578125" customWidth="1"/>
    <col min="1029" max="1029" width="17.85546875" customWidth="1"/>
    <col min="1030" max="1030" width="16.7109375" customWidth="1"/>
    <col min="1031" max="1031" width="13.7109375" customWidth="1"/>
    <col min="1032" max="1032" width="14.28515625" customWidth="1"/>
    <col min="1033" max="1033" width="12.7109375" customWidth="1"/>
    <col min="1034" max="1034" width="56.85546875" customWidth="1"/>
    <col min="1035" max="1036" width="0" hidden="1" customWidth="1"/>
    <col min="1273" max="1273" width="4.7109375" customWidth="1"/>
    <col min="1274" max="1274" width="14.140625" customWidth="1"/>
    <col min="1275" max="1275" width="23.42578125" customWidth="1"/>
    <col min="1276" max="1276" width="17.28515625" customWidth="1"/>
    <col min="1277" max="1277" width="11.7109375" customWidth="1"/>
    <col min="1278" max="1278" width="8.7109375" customWidth="1"/>
    <col min="1279" max="1279" width="18.7109375" customWidth="1"/>
    <col min="1280" max="1280" width="13.85546875" customWidth="1"/>
    <col min="1281" max="1281" width="13.42578125" customWidth="1"/>
    <col min="1282" max="1282" width="15.140625" customWidth="1"/>
    <col min="1283" max="1283" width="40.7109375" customWidth="1"/>
    <col min="1284" max="1284" width="20.42578125" customWidth="1"/>
    <col min="1285" max="1285" width="17.85546875" customWidth="1"/>
    <col min="1286" max="1286" width="16.7109375" customWidth="1"/>
    <col min="1287" max="1287" width="13.7109375" customWidth="1"/>
    <col min="1288" max="1288" width="14.28515625" customWidth="1"/>
    <col min="1289" max="1289" width="12.7109375" customWidth="1"/>
    <col min="1290" max="1290" width="56.85546875" customWidth="1"/>
    <col min="1291" max="1292" width="0" hidden="1" customWidth="1"/>
    <col min="1529" max="1529" width="4.7109375" customWidth="1"/>
    <col min="1530" max="1530" width="14.140625" customWidth="1"/>
    <col min="1531" max="1531" width="23.42578125" customWidth="1"/>
    <col min="1532" max="1532" width="17.28515625" customWidth="1"/>
    <col min="1533" max="1533" width="11.7109375" customWidth="1"/>
    <col min="1534" max="1534" width="8.7109375" customWidth="1"/>
    <col min="1535" max="1535" width="18.7109375" customWidth="1"/>
    <col min="1536" max="1536" width="13.85546875" customWidth="1"/>
    <col min="1537" max="1537" width="13.42578125" customWidth="1"/>
    <col min="1538" max="1538" width="15.140625" customWidth="1"/>
    <col min="1539" max="1539" width="40.7109375" customWidth="1"/>
    <col min="1540" max="1540" width="20.42578125" customWidth="1"/>
    <col min="1541" max="1541" width="17.85546875" customWidth="1"/>
    <col min="1542" max="1542" width="16.7109375" customWidth="1"/>
    <col min="1543" max="1543" width="13.7109375" customWidth="1"/>
    <col min="1544" max="1544" width="14.28515625" customWidth="1"/>
    <col min="1545" max="1545" width="12.7109375" customWidth="1"/>
    <col min="1546" max="1546" width="56.85546875" customWidth="1"/>
    <col min="1547" max="1548" width="0" hidden="1" customWidth="1"/>
    <col min="1785" max="1785" width="4.7109375" customWidth="1"/>
    <col min="1786" max="1786" width="14.140625" customWidth="1"/>
    <col min="1787" max="1787" width="23.42578125" customWidth="1"/>
    <col min="1788" max="1788" width="17.28515625" customWidth="1"/>
    <col min="1789" max="1789" width="11.7109375" customWidth="1"/>
    <col min="1790" max="1790" width="8.7109375" customWidth="1"/>
    <col min="1791" max="1791" width="18.7109375" customWidth="1"/>
    <col min="1792" max="1792" width="13.85546875" customWidth="1"/>
    <col min="1793" max="1793" width="13.42578125" customWidth="1"/>
    <col min="1794" max="1794" width="15.140625" customWidth="1"/>
    <col min="1795" max="1795" width="40.7109375" customWidth="1"/>
    <col min="1796" max="1796" width="20.42578125" customWidth="1"/>
    <col min="1797" max="1797" width="17.85546875" customWidth="1"/>
    <col min="1798" max="1798" width="16.7109375" customWidth="1"/>
    <col min="1799" max="1799" width="13.7109375" customWidth="1"/>
    <col min="1800" max="1800" width="14.28515625" customWidth="1"/>
    <col min="1801" max="1801" width="12.7109375" customWidth="1"/>
    <col min="1802" max="1802" width="56.85546875" customWidth="1"/>
    <col min="1803" max="1804" width="0" hidden="1" customWidth="1"/>
    <col min="2041" max="2041" width="4.7109375" customWidth="1"/>
    <col min="2042" max="2042" width="14.140625" customWidth="1"/>
    <col min="2043" max="2043" width="23.42578125" customWidth="1"/>
    <col min="2044" max="2044" width="17.28515625" customWidth="1"/>
    <col min="2045" max="2045" width="11.7109375" customWidth="1"/>
    <col min="2046" max="2046" width="8.7109375" customWidth="1"/>
    <col min="2047" max="2047" width="18.7109375" customWidth="1"/>
    <col min="2048" max="2048" width="13.85546875" customWidth="1"/>
    <col min="2049" max="2049" width="13.42578125" customWidth="1"/>
    <col min="2050" max="2050" width="15.140625" customWidth="1"/>
    <col min="2051" max="2051" width="40.7109375" customWidth="1"/>
    <col min="2052" max="2052" width="20.42578125" customWidth="1"/>
    <col min="2053" max="2053" width="17.85546875" customWidth="1"/>
    <col min="2054" max="2054" width="16.7109375" customWidth="1"/>
    <col min="2055" max="2055" width="13.7109375" customWidth="1"/>
    <col min="2056" max="2056" width="14.28515625" customWidth="1"/>
    <col min="2057" max="2057" width="12.7109375" customWidth="1"/>
    <col min="2058" max="2058" width="56.85546875" customWidth="1"/>
    <col min="2059" max="2060" width="0" hidden="1" customWidth="1"/>
    <col min="2297" max="2297" width="4.7109375" customWidth="1"/>
    <col min="2298" max="2298" width="14.140625" customWidth="1"/>
    <col min="2299" max="2299" width="23.42578125" customWidth="1"/>
    <col min="2300" max="2300" width="17.28515625" customWidth="1"/>
    <col min="2301" max="2301" width="11.7109375" customWidth="1"/>
    <col min="2302" max="2302" width="8.7109375" customWidth="1"/>
    <col min="2303" max="2303" width="18.7109375" customWidth="1"/>
    <col min="2304" max="2304" width="13.85546875" customWidth="1"/>
    <col min="2305" max="2305" width="13.42578125" customWidth="1"/>
    <col min="2306" max="2306" width="15.140625" customWidth="1"/>
    <col min="2307" max="2307" width="40.7109375" customWidth="1"/>
    <col min="2308" max="2308" width="20.42578125" customWidth="1"/>
    <col min="2309" max="2309" width="17.85546875" customWidth="1"/>
    <col min="2310" max="2310" width="16.7109375" customWidth="1"/>
    <col min="2311" max="2311" width="13.7109375" customWidth="1"/>
    <col min="2312" max="2312" width="14.28515625" customWidth="1"/>
    <col min="2313" max="2313" width="12.7109375" customWidth="1"/>
    <col min="2314" max="2314" width="56.85546875" customWidth="1"/>
    <col min="2315" max="2316" width="0" hidden="1" customWidth="1"/>
    <col min="2553" max="2553" width="4.7109375" customWidth="1"/>
    <col min="2554" max="2554" width="14.140625" customWidth="1"/>
    <col min="2555" max="2555" width="23.42578125" customWidth="1"/>
    <col min="2556" max="2556" width="17.28515625" customWidth="1"/>
    <col min="2557" max="2557" width="11.7109375" customWidth="1"/>
    <col min="2558" max="2558" width="8.7109375" customWidth="1"/>
    <col min="2559" max="2559" width="18.7109375" customWidth="1"/>
    <col min="2560" max="2560" width="13.85546875" customWidth="1"/>
    <col min="2561" max="2561" width="13.42578125" customWidth="1"/>
    <col min="2562" max="2562" width="15.140625" customWidth="1"/>
    <col min="2563" max="2563" width="40.7109375" customWidth="1"/>
    <col min="2564" max="2564" width="20.42578125" customWidth="1"/>
    <col min="2565" max="2565" width="17.85546875" customWidth="1"/>
    <col min="2566" max="2566" width="16.7109375" customWidth="1"/>
    <col min="2567" max="2567" width="13.7109375" customWidth="1"/>
    <col min="2568" max="2568" width="14.28515625" customWidth="1"/>
    <col min="2569" max="2569" width="12.7109375" customWidth="1"/>
    <col min="2570" max="2570" width="56.85546875" customWidth="1"/>
    <col min="2571" max="2572" width="0" hidden="1" customWidth="1"/>
    <col min="2809" max="2809" width="4.7109375" customWidth="1"/>
    <col min="2810" max="2810" width="14.140625" customWidth="1"/>
    <col min="2811" max="2811" width="23.42578125" customWidth="1"/>
    <col min="2812" max="2812" width="17.28515625" customWidth="1"/>
    <col min="2813" max="2813" width="11.7109375" customWidth="1"/>
    <col min="2814" max="2814" width="8.7109375" customWidth="1"/>
    <col min="2815" max="2815" width="18.7109375" customWidth="1"/>
    <col min="2816" max="2816" width="13.85546875" customWidth="1"/>
    <col min="2817" max="2817" width="13.42578125" customWidth="1"/>
    <col min="2818" max="2818" width="15.140625" customWidth="1"/>
    <col min="2819" max="2819" width="40.7109375" customWidth="1"/>
    <col min="2820" max="2820" width="20.42578125" customWidth="1"/>
    <col min="2821" max="2821" width="17.85546875" customWidth="1"/>
    <col min="2822" max="2822" width="16.7109375" customWidth="1"/>
    <col min="2823" max="2823" width="13.7109375" customWidth="1"/>
    <col min="2824" max="2824" width="14.28515625" customWidth="1"/>
    <col min="2825" max="2825" width="12.7109375" customWidth="1"/>
    <col min="2826" max="2826" width="56.85546875" customWidth="1"/>
    <col min="2827" max="2828" width="0" hidden="1" customWidth="1"/>
    <col min="3065" max="3065" width="4.7109375" customWidth="1"/>
    <col min="3066" max="3066" width="14.140625" customWidth="1"/>
    <col min="3067" max="3067" width="23.42578125" customWidth="1"/>
    <col min="3068" max="3068" width="17.28515625" customWidth="1"/>
    <col min="3069" max="3069" width="11.7109375" customWidth="1"/>
    <col min="3070" max="3070" width="8.7109375" customWidth="1"/>
    <col min="3071" max="3071" width="18.7109375" customWidth="1"/>
    <col min="3072" max="3072" width="13.85546875" customWidth="1"/>
    <col min="3073" max="3073" width="13.42578125" customWidth="1"/>
    <col min="3074" max="3074" width="15.140625" customWidth="1"/>
    <col min="3075" max="3075" width="40.7109375" customWidth="1"/>
    <col min="3076" max="3076" width="20.42578125" customWidth="1"/>
    <col min="3077" max="3077" width="17.85546875" customWidth="1"/>
    <col min="3078" max="3078" width="16.7109375" customWidth="1"/>
    <col min="3079" max="3079" width="13.7109375" customWidth="1"/>
    <col min="3080" max="3080" width="14.28515625" customWidth="1"/>
    <col min="3081" max="3081" width="12.7109375" customWidth="1"/>
    <col min="3082" max="3082" width="56.85546875" customWidth="1"/>
    <col min="3083" max="3084" width="0" hidden="1" customWidth="1"/>
    <col min="3321" max="3321" width="4.7109375" customWidth="1"/>
    <col min="3322" max="3322" width="14.140625" customWidth="1"/>
    <col min="3323" max="3323" width="23.42578125" customWidth="1"/>
    <col min="3324" max="3324" width="17.28515625" customWidth="1"/>
    <col min="3325" max="3325" width="11.7109375" customWidth="1"/>
    <col min="3326" max="3326" width="8.7109375" customWidth="1"/>
    <col min="3327" max="3327" width="18.7109375" customWidth="1"/>
    <col min="3328" max="3328" width="13.85546875" customWidth="1"/>
    <col min="3329" max="3329" width="13.42578125" customWidth="1"/>
    <col min="3330" max="3330" width="15.140625" customWidth="1"/>
    <col min="3331" max="3331" width="40.7109375" customWidth="1"/>
    <col min="3332" max="3332" width="20.42578125" customWidth="1"/>
    <col min="3333" max="3333" width="17.85546875" customWidth="1"/>
    <col min="3334" max="3334" width="16.7109375" customWidth="1"/>
    <col min="3335" max="3335" width="13.7109375" customWidth="1"/>
    <col min="3336" max="3336" width="14.28515625" customWidth="1"/>
    <col min="3337" max="3337" width="12.7109375" customWidth="1"/>
    <col min="3338" max="3338" width="56.85546875" customWidth="1"/>
    <col min="3339" max="3340" width="0" hidden="1" customWidth="1"/>
    <col min="3577" max="3577" width="4.7109375" customWidth="1"/>
    <col min="3578" max="3578" width="14.140625" customWidth="1"/>
    <col min="3579" max="3579" width="23.42578125" customWidth="1"/>
    <col min="3580" max="3580" width="17.28515625" customWidth="1"/>
    <col min="3581" max="3581" width="11.7109375" customWidth="1"/>
    <col min="3582" max="3582" width="8.7109375" customWidth="1"/>
    <col min="3583" max="3583" width="18.7109375" customWidth="1"/>
    <col min="3584" max="3584" width="13.85546875" customWidth="1"/>
    <col min="3585" max="3585" width="13.42578125" customWidth="1"/>
    <col min="3586" max="3586" width="15.140625" customWidth="1"/>
    <col min="3587" max="3587" width="40.7109375" customWidth="1"/>
    <col min="3588" max="3588" width="20.42578125" customWidth="1"/>
    <col min="3589" max="3589" width="17.85546875" customWidth="1"/>
    <col min="3590" max="3590" width="16.7109375" customWidth="1"/>
    <col min="3591" max="3591" width="13.7109375" customWidth="1"/>
    <col min="3592" max="3592" width="14.28515625" customWidth="1"/>
    <col min="3593" max="3593" width="12.7109375" customWidth="1"/>
    <col min="3594" max="3594" width="56.85546875" customWidth="1"/>
    <col min="3595" max="3596" width="0" hidden="1" customWidth="1"/>
    <col min="3833" max="3833" width="4.7109375" customWidth="1"/>
    <col min="3834" max="3834" width="14.140625" customWidth="1"/>
    <col min="3835" max="3835" width="23.42578125" customWidth="1"/>
    <col min="3836" max="3836" width="17.28515625" customWidth="1"/>
    <col min="3837" max="3837" width="11.7109375" customWidth="1"/>
    <col min="3838" max="3838" width="8.7109375" customWidth="1"/>
    <col min="3839" max="3839" width="18.7109375" customWidth="1"/>
    <col min="3840" max="3840" width="13.85546875" customWidth="1"/>
    <col min="3841" max="3841" width="13.42578125" customWidth="1"/>
    <col min="3842" max="3842" width="15.140625" customWidth="1"/>
    <col min="3843" max="3843" width="40.7109375" customWidth="1"/>
    <col min="3844" max="3844" width="20.42578125" customWidth="1"/>
    <col min="3845" max="3845" width="17.85546875" customWidth="1"/>
    <col min="3846" max="3846" width="16.7109375" customWidth="1"/>
    <col min="3847" max="3847" width="13.7109375" customWidth="1"/>
    <col min="3848" max="3848" width="14.28515625" customWidth="1"/>
    <col min="3849" max="3849" width="12.7109375" customWidth="1"/>
    <col min="3850" max="3850" width="56.85546875" customWidth="1"/>
    <col min="3851" max="3852" width="0" hidden="1" customWidth="1"/>
    <col min="4089" max="4089" width="4.7109375" customWidth="1"/>
    <col min="4090" max="4090" width="14.140625" customWidth="1"/>
    <col min="4091" max="4091" width="23.42578125" customWidth="1"/>
    <col min="4092" max="4092" width="17.28515625" customWidth="1"/>
    <col min="4093" max="4093" width="11.7109375" customWidth="1"/>
    <col min="4094" max="4094" width="8.7109375" customWidth="1"/>
    <col min="4095" max="4095" width="18.7109375" customWidth="1"/>
    <col min="4096" max="4096" width="13.85546875" customWidth="1"/>
    <col min="4097" max="4097" width="13.42578125" customWidth="1"/>
    <col min="4098" max="4098" width="15.140625" customWidth="1"/>
    <col min="4099" max="4099" width="40.7109375" customWidth="1"/>
    <col min="4100" max="4100" width="20.42578125" customWidth="1"/>
    <col min="4101" max="4101" width="17.85546875" customWidth="1"/>
    <col min="4102" max="4102" width="16.7109375" customWidth="1"/>
    <col min="4103" max="4103" width="13.7109375" customWidth="1"/>
    <col min="4104" max="4104" width="14.28515625" customWidth="1"/>
    <col min="4105" max="4105" width="12.7109375" customWidth="1"/>
    <col min="4106" max="4106" width="56.85546875" customWidth="1"/>
    <col min="4107" max="4108" width="0" hidden="1" customWidth="1"/>
    <col min="4345" max="4345" width="4.7109375" customWidth="1"/>
    <col min="4346" max="4346" width="14.140625" customWidth="1"/>
    <col min="4347" max="4347" width="23.42578125" customWidth="1"/>
    <col min="4348" max="4348" width="17.28515625" customWidth="1"/>
    <col min="4349" max="4349" width="11.7109375" customWidth="1"/>
    <col min="4350" max="4350" width="8.7109375" customWidth="1"/>
    <col min="4351" max="4351" width="18.7109375" customWidth="1"/>
    <col min="4352" max="4352" width="13.85546875" customWidth="1"/>
    <col min="4353" max="4353" width="13.42578125" customWidth="1"/>
    <col min="4354" max="4354" width="15.140625" customWidth="1"/>
    <col min="4355" max="4355" width="40.7109375" customWidth="1"/>
    <col min="4356" max="4356" width="20.42578125" customWidth="1"/>
    <col min="4357" max="4357" width="17.85546875" customWidth="1"/>
    <col min="4358" max="4358" width="16.7109375" customWidth="1"/>
    <col min="4359" max="4359" width="13.7109375" customWidth="1"/>
    <col min="4360" max="4360" width="14.28515625" customWidth="1"/>
    <col min="4361" max="4361" width="12.7109375" customWidth="1"/>
    <col min="4362" max="4362" width="56.85546875" customWidth="1"/>
    <col min="4363" max="4364" width="0" hidden="1" customWidth="1"/>
    <col min="4601" max="4601" width="4.7109375" customWidth="1"/>
    <col min="4602" max="4602" width="14.140625" customWidth="1"/>
    <col min="4603" max="4603" width="23.42578125" customWidth="1"/>
    <col min="4604" max="4604" width="17.28515625" customWidth="1"/>
    <col min="4605" max="4605" width="11.7109375" customWidth="1"/>
    <col min="4606" max="4606" width="8.7109375" customWidth="1"/>
    <col min="4607" max="4607" width="18.7109375" customWidth="1"/>
    <col min="4608" max="4608" width="13.85546875" customWidth="1"/>
    <col min="4609" max="4609" width="13.42578125" customWidth="1"/>
    <col min="4610" max="4610" width="15.140625" customWidth="1"/>
    <col min="4611" max="4611" width="40.7109375" customWidth="1"/>
    <col min="4612" max="4612" width="20.42578125" customWidth="1"/>
    <col min="4613" max="4613" width="17.85546875" customWidth="1"/>
    <col min="4614" max="4614" width="16.7109375" customWidth="1"/>
    <col min="4615" max="4615" width="13.7109375" customWidth="1"/>
    <col min="4616" max="4616" width="14.28515625" customWidth="1"/>
    <col min="4617" max="4617" width="12.7109375" customWidth="1"/>
    <col min="4618" max="4618" width="56.85546875" customWidth="1"/>
    <col min="4619" max="4620" width="0" hidden="1" customWidth="1"/>
    <col min="4857" max="4857" width="4.7109375" customWidth="1"/>
    <col min="4858" max="4858" width="14.140625" customWidth="1"/>
    <col min="4859" max="4859" width="23.42578125" customWidth="1"/>
    <col min="4860" max="4860" width="17.28515625" customWidth="1"/>
    <col min="4861" max="4861" width="11.7109375" customWidth="1"/>
    <col min="4862" max="4862" width="8.7109375" customWidth="1"/>
    <col min="4863" max="4863" width="18.7109375" customWidth="1"/>
    <col min="4864" max="4864" width="13.85546875" customWidth="1"/>
    <col min="4865" max="4865" width="13.42578125" customWidth="1"/>
    <col min="4866" max="4866" width="15.140625" customWidth="1"/>
    <col min="4867" max="4867" width="40.7109375" customWidth="1"/>
    <col min="4868" max="4868" width="20.42578125" customWidth="1"/>
    <col min="4869" max="4869" width="17.85546875" customWidth="1"/>
    <col min="4870" max="4870" width="16.7109375" customWidth="1"/>
    <col min="4871" max="4871" width="13.7109375" customWidth="1"/>
    <col min="4872" max="4872" width="14.28515625" customWidth="1"/>
    <col min="4873" max="4873" width="12.7109375" customWidth="1"/>
    <col min="4874" max="4874" width="56.85546875" customWidth="1"/>
    <col min="4875" max="4876" width="0" hidden="1" customWidth="1"/>
    <col min="5113" max="5113" width="4.7109375" customWidth="1"/>
    <col min="5114" max="5114" width="14.140625" customWidth="1"/>
    <col min="5115" max="5115" width="23.42578125" customWidth="1"/>
    <col min="5116" max="5116" width="17.28515625" customWidth="1"/>
    <col min="5117" max="5117" width="11.7109375" customWidth="1"/>
    <col min="5118" max="5118" width="8.7109375" customWidth="1"/>
    <col min="5119" max="5119" width="18.7109375" customWidth="1"/>
    <col min="5120" max="5120" width="13.85546875" customWidth="1"/>
    <col min="5121" max="5121" width="13.42578125" customWidth="1"/>
    <col min="5122" max="5122" width="15.140625" customWidth="1"/>
    <col min="5123" max="5123" width="40.7109375" customWidth="1"/>
    <col min="5124" max="5124" width="20.42578125" customWidth="1"/>
    <col min="5125" max="5125" width="17.85546875" customWidth="1"/>
    <col min="5126" max="5126" width="16.7109375" customWidth="1"/>
    <col min="5127" max="5127" width="13.7109375" customWidth="1"/>
    <col min="5128" max="5128" width="14.28515625" customWidth="1"/>
    <col min="5129" max="5129" width="12.7109375" customWidth="1"/>
    <col min="5130" max="5130" width="56.85546875" customWidth="1"/>
    <col min="5131" max="5132" width="0" hidden="1" customWidth="1"/>
    <col min="5369" max="5369" width="4.7109375" customWidth="1"/>
    <col min="5370" max="5370" width="14.140625" customWidth="1"/>
    <col min="5371" max="5371" width="23.42578125" customWidth="1"/>
    <col min="5372" max="5372" width="17.28515625" customWidth="1"/>
    <col min="5373" max="5373" width="11.7109375" customWidth="1"/>
    <col min="5374" max="5374" width="8.7109375" customWidth="1"/>
    <col min="5375" max="5375" width="18.7109375" customWidth="1"/>
    <col min="5376" max="5376" width="13.85546875" customWidth="1"/>
    <col min="5377" max="5377" width="13.42578125" customWidth="1"/>
    <col min="5378" max="5378" width="15.140625" customWidth="1"/>
    <col min="5379" max="5379" width="40.7109375" customWidth="1"/>
    <col min="5380" max="5380" width="20.42578125" customWidth="1"/>
    <col min="5381" max="5381" width="17.85546875" customWidth="1"/>
    <col min="5382" max="5382" width="16.7109375" customWidth="1"/>
    <col min="5383" max="5383" width="13.7109375" customWidth="1"/>
    <col min="5384" max="5384" width="14.28515625" customWidth="1"/>
    <col min="5385" max="5385" width="12.7109375" customWidth="1"/>
    <col min="5386" max="5386" width="56.85546875" customWidth="1"/>
    <col min="5387" max="5388" width="0" hidden="1" customWidth="1"/>
    <col min="5625" max="5625" width="4.7109375" customWidth="1"/>
    <col min="5626" max="5626" width="14.140625" customWidth="1"/>
    <col min="5627" max="5627" width="23.42578125" customWidth="1"/>
    <col min="5628" max="5628" width="17.28515625" customWidth="1"/>
    <col min="5629" max="5629" width="11.7109375" customWidth="1"/>
    <col min="5630" max="5630" width="8.7109375" customWidth="1"/>
    <col min="5631" max="5631" width="18.7109375" customWidth="1"/>
    <col min="5632" max="5632" width="13.85546875" customWidth="1"/>
    <col min="5633" max="5633" width="13.42578125" customWidth="1"/>
    <col min="5634" max="5634" width="15.140625" customWidth="1"/>
    <col min="5635" max="5635" width="40.7109375" customWidth="1"/>
    <col min="5636" max="5636" width="20.42578125" customWidth="1"/>
    <col min="5637" max="5637" width="17.85546875" customWidth="1"/>
    <col min="5638" max="5638" width="16.7109375" customWidth="1"/>
    <col min="5639" max="5639" width="13.7109375" customWidth="1"/>
    <col min="5640" max="5640" width="14.28515625" customWidth="1"/>
    <col min="5641" max="5641" width="12.7109375" customWidth="1"/>
    <col min="5642" max="5642" width="56.85546875" customWidth="1"/>
    <col min="5643" max="5644" width="0" hidden="1" customWidth="1"/>
    <col min="5881" max="5881" width="4.7109375" customWidth="1"/>
    <col min="5882" max="5882" width="14.140625" customWidth="1"/>
    <col min="5883" max="5883" width="23.42578125" customWidth="1"/>
    <col min="5884" max="5884" width="17.28515625" customWidth="1"/>
    <col min="5885" max="5885" width="11.7109375" customWidth="1"/>
    <col min="5886" max="5886" width="8.7109375" customWidth="1"/>
    <col min="5887" max="5887" width="18.7109375" customWidth="1"/>
    <col min="5888" max="5888" width="13.85546875" customWidth="1"/>
    <col min="5889" max="5889" width="13.42578125" customWidth="1"/>
    <col min="5890" max="5890" width="15.140625" customWidth="1"/>
    <col min="5891" max="5891" width="40.7109375" customWidth="1"/>
    <col min="5892" max="5892" width="20.42578125" customWidth="1"/>
    <col min="5893" max="5893" width="17.85546875" customWidth="1"/>
    <col min="5894" max="5894" width="16.7109375" customWidth="1"/>
    <col min="5895" max="5895" width="13.7109375" customWidth="1"/>
    <col min="5896" max="5896" width="14.28515625" customWidth="1"/>
    <col min="5897" max="5897" width="12.7109375" customWidth="1"/>
    <col min="5898" max="5898" width="56.85546875" customWidth="1"/>
    <col min="5899" max="5900" width="0" hidden="1" customWidth="1"/>
    <col min="6137" max="6137" width="4.7109375" customWidth="1"/>
    <col min="6138" max="6138" width="14.140625" customWidth="1"/>
    <col min="6139" max="6139" width="23.42578125" customWidth="1"/>
    <col min="6140" max="6140" width="17.28515625" customWidth="1"/>
    <col min="6141" max="6141" width="11.7109375" customWidth="1"/>
    <col min="6142" max="6142" width="8.7109375" customWidth="1"/>
    <col min="6143" max="6143" width="18.7109375" customWidth="1"/>
    <col min="6144" max="6144" width="13.85546875" customWidth="1"/>
    <col min="6145" max="6145" width="13.42578125" customWidth="1"/>
    <col min="6146" max="6146" width="15.140625" customWidth="1"/>
    <col min="6147" max="6147" width="40.7109375" customWidth="1"/>
    <col min="6148" max="6148" width="20.42578125" customWidth="1"/>
    <col min="6149" max="6149" width="17.85546875" customWidth="1"/>
    <col min="6150" max="6150" width="16.7109375" customWidth="1"/>
    <col min="6151" max="6151" width="13.7109375" customWidth="1"/>
    <col min="6152" max="6152" width="14.28515625" customWidth="1"/>
    <col min="6153" max="6153" width="12.7109375" customWidth="1"/>
    <col min="6154" max="6154" width="56.85546875" customWidth="1"/>
    <col min="6155" max="6156" width="0" hidden="1" customWidth="1"/>
    <col min="6393" max="6393" width="4.7109375" customWidth="1"/>
    <col min="6394" max="6394" width="14.140625" customWidth="1"/>
    <col min="6395" max="6395" width="23.42578125" customWidth="1"/>
    <col min="6396" max="6396" width="17.28515625" customWidth="1"/>
    <col min="6397" max="6397" width="11.7109375" customWidth="1"/>
    <col min="6398" max="6398" width="8.7109375" customWidth="1"/>
    <col min="6399" max="6399" width="18.7109375" customWidth="1"/>
    <col min="6400" max="6400" width="13.85546875" customWidth="1"/>
    <col min="6401" max="6401" width="13.42578125" customWidth="1"/>
    <col min="6402" max="6402" width="15.140625" customWidth="1"/>
    <col min="6403" max="6403" width="40.7109375" customWidth="1"/>
    <col min="6404" max="6404" width="20.42578125" customWidth="1"/>
    <col min="6405" max="6405" width="17.85546875" customWidth="1"/>
    <col min="6406" max="6406" width="16.7109375" customWidth="1"/>
    <col min="6407" max="6407" width="13.7109375" customWidth="1"/>
    <col min="6408" max="6408" width="14.28515625" customWidth="1"/>
    <col min="6409" max="6409" width="12.7109375" customWidth="1"/>
    <col min="6410" max="6410" width="56.85546875" customWidth="1"/>
    <col min="6411" max="6412" width="0" hidden="1" customWidth="1"/>
    <col min="6649" max="6649" width="4.7109375" customWidth="1"/>
    <col min="6650" max="6650" width="14.140625" customWidth="1"/>
    <col min="6651" max="6651" width="23.42578125" customWidth="1"/>
    <col min="6652" max="6652" width="17.28515625" customWidth="1"/>
    <col min="6653" max="6653" width="11.7109375" customWidth="1"/>
    <col min="6654" max="6654" width="8.7109375" customWidth="1"/>
    <col min="6655" max="6655" width="18.7109375" customWidth="1"/>
    <col min="6656" max="6656" width="13.85546875" customWidth="1"/>
    <col min="6657" max="6657" width="13.42578125" customWidth="1"/>
    <col min="6658" max="6658" width="15.140625" customWidth="1"/>
    <col min="6659" max="6659" width="40.7109375" customWidth="1"/>
    <col min="6660" max="6660" width="20.42578125" customWidth="1"/>
    <col min="6661" max="6661" width="17.85546875" customWidth="1"/>
    <col min="6662" max="6662" width="16.7109375" customWidth="1"/>
    <col min="6663" max="6663" width="13.7109375" customWidth="1"/>
    <col min="6664" max="6664" width="14.28515625" customWidth="1"/>
    <col min="6665" max="6665" width="12.7109375" customWidth="1"/>
    <col min="6666" max="6666" width="56.85546875" customWidth="1"/>
    <col min="6667" max="6668" width="0" hidden="1" customWidth="1"/>
    <col min="6905" max="6905" width="4.7109375" customWidth="1"/>
    <col min="6906" max="6906" width="14.140625" customWidth="1"/>
    <col min="6907" max="6907" width="23.42578125" customWidth="1"/>
    <col min="6908" max="6908" width="17.28515625" customWidth="1"/>
    <col min="6909" max="6909" width="11.7109375" customWidth="1"/>
    <col min="6910" max="6910" width="8.7109375" customWidth="1"/>
    <col min="6911" max="6911" width="18.7109375" customWidth="1"/>
    <col min="6912" max="6912" width="13.85546875" customWidth="1"/>
    <col min="6913" max="6913" width="13.42578125" customWidth="1"/>
    <col min="6914" max="6914" width="15.140625" customWidth="1"/>
    <col min="6915" max="6915" width="40.7109375" customWidth="1"/>
    <col min="6916" max="6916" width="20.42578125" customWidth="1"/>
    <col min="6917" max="6917" width="17.85546875" customWidth="1"/>
    <col min="6918" max="6918" width="16.7109375" customWidth="1"/>
    <col min="6919" max="6919" width="13.7109375" customWidth="1"/>
    <col min="6920" max="6920" width="14.28515625" customWidth="1"/>
    <col min="6921" max="6921" width="12.7109375" customWidth="1"/>
    <col min="6922" max="6922" width="56.85546875" customWidth="1"/>
    <col min="6923" max="6924" width="0" hidden="1" customWidth="1"/>
    <col min="7161" max="7161" width="4.7109375" customWidth="1"/>
    <col min="7162" max="7162" width="14.140625" customWidth="1"/>
    <col min="7163" max="7163" width="23.42578125" customWidth="1"/>
    <col min="7164" max="7164" width="17.28515625" customWidth="1"/>
    <col min="7165" max="7165" width="11.7109375" customWidth="1"/>
    <col min="7166" max="7166" width="8.7109375" customWidth="1"/>
    <col min="7167" max="7167" width="18.7109375" customWidth="1"/>
    <col min="7168" max="7168" width="13.85546875" customWidth="1"/>
    <col min="7169" max="7169" width="13.42578125" customWidth="1"/>
    <col min="7170" max="7170" width="15.140625" customWidth="1"/>
    <col min="7171" max="7171" width="40.7109375" customWidth="1"/>
    <col min="7172" max="7172" width="20.42578125" customWidth="1"/>
    <col min="7173" max="7173" width="17.85546875" customWidth="1"/>
    <col min="7174" max="7174" width="16.7109375" customWidth="1"/>
    <col min="7175" max="7175" width="13.7109375" customWidth="1"/>
    <col min="7176" max="7176" width="14.28515625" customWidth="1"/>
    <col min="7177" max="7177" width="12.7109375" customWidth="1"/>
    <col min="7178" max="7178" width="56.85546875" customWidth="1"/>
    <col min="7179" max="7180" width="0" hidden="1" customWidth="1"/>
    <col min="7417" max="7417" width="4.7109375" customWidth="1"/>
    <col min="7418" max="7418" width="14.140625" customWidth="1"/>
    <col min="7419" max="7419" width="23.42578125" customWidth="1"/>
    <col min="7420" max="7420" width="17.28515625" customWidth="1"/>
    <col min="7421" max="7421" width="11.7109375" customWidth="1"/>
    <col min="7422" max="7422" width="8.7109375" customWidth="1"/>
    <col min="7423" max="7423" width="18.7109375" customWidth="1"/>
    <col min="7424" max="7424" width="13.85546875" customWidth="1"/>
    <col min="7425" max="7425" width="13.42578125" customWidth="1"/>
    <col min="7426" max="7426" width="15.140625" customWidth="1"/>
    <col min="7427" max="7427" width="40.7109375" customWidth="1"/>
    <col min="7428" max="7428" width="20.42578125" customWidth="1"/>
    <col min="7429" max="7429" width="17.85546875" customWidth="1"/>
    <col min="7430" max="7430" width="16.7109375" customWidth="1"/>
    <col min="7431" max="7431" width="13.7109375" customWidth="1"/>
    <col min="7432" max="7432" width="14.28515625" customWidth="1"/>
    <col min="7433" max="7433" width="12.7109375" customWidth="1"/>
    <col min="7434" max="7434" width="56.85546875" customWidth="1"/>
    <col min="7435" max="7436" width="0" hidden="1" customWidth="1"/>
    <col min="7673" max="7673" width="4.7109375" customWidth="1"/>
    <col min="7674" max="7674" width="14.140625" customWidth="1"/>
    <col min="7675" max="7675" width="23.42578125" customWidth="1"/>
    <col min="7676" max="7676" width="17.28515625" customWidth="1"/>
    <col min="7677" max="7677" width="11.7109375" customWidth="1"/>
    <col min="7678" max="7678" width="8.7109375" customWidth="1"/>
    <col min="7679" max="7679" width="18.7109375" customWidth="1"/>
    <col min="7680" max="7680" width="13.85546875" customWidth="1"/>
    <col min="7681" max="7681" width="13.42578125" customWidth="1"/>
    <col min="7682" max="7682" width="15.140625" customWidth="1"/>
    <col min="7683" max="7683" width="40.7109375" customWidth="1"/>
    <col min="7684" max="7684" width="20.42578125" customWidth="1"/>
    <col min="7685" max="7685" width="17.85546875" customWidth="1"/>
    <col min="7686" max="7686" width="16.7109375" customWidth="1"/>
    <col min="7687" max="7687" width="13.7109375" customWidth="1"/>
    <col min="7688" max="7688" width="14.28515625" customWidth="1"/>
    <col min="7689" max="7689" width="12.7109375" customWidth="1"/>
    <col min="7690" max="7690" width="56.85546875" customWidth="1"/>
    <col min="7691" max="7692" width="0" hidden="1" customWidth="1"/>
    <col min="7929" max="7929" width="4.7109375" customWidth="1"/>
    <col min="7930" max="7930" width="14.140625" customWidth="1"/>
    <col min="7931" max="7931" width="23.42578125" customWidth="1"/>
    <col min="7932" max="7932" width="17.28515625" customWidth="1"/>
    <col min="7933" max="7933" width="11.7109375" customWidth="1"/>
    <col min="7934" max="7934" width="8.7109375" customWidth="1"/>
    <col min="7935" max="7935" width="18.7109375" customWidth="1"/>
    <col min="7936" max="7936" width="13.85546875" customWidth="1"/>
    <col min="7937" max="7937" width="13.42578125" customWidth="1"/>
    <col min="7938" max="7938" width="15.140625" customWidth="1"/>
    <col min="7939" max="7939" width="40.7109375" customWidth="1"/>
    <col min="7940" max="7940" width="20.42578125" customWidth="1"/>
    <col min="7941" max="7941" width="17.85546875" customWidth="1"/>
    <col min="7942" max="7942" width="16.7109375" customWidth="1"/>
    <col min="7943" max="7943" width="13.7109375" customWidth="1"/>
    <col min="7944" max="7944" width="14.28515625" customWidth="1"/>
    <col min="7945" max="7945" width="12.7109375" customWidth="1"/>
    <col min="7946" max="7946" width="56.85546875" customWidth="1"/>
    <col min="7947" max="7948" width="0" hidden="1" customWidth="1"/>
    <col min="8185" max="8185" width="4.7109375" customWidth="1"/>
    <col min="8186" max="8186" width="14.140625" customWidth="1"/>
    <col min="8187" max="8187" width="23.42578125" customWidth="1"/>
    <col min="8188" max="8188" width="17.28515625" customWidth="1"/>
    <col min="8189" max="8189" width="11.7109375" customWidth="1"/>
    <col min="8190" max="8190" width="8.7109375" customWidth="1"/>
    <col min="8191" max="8191" width="18.7109375" customWidth="1"/>
    <col min="8192" max="8192" width="13.85546875" customWidth="1"/>
    <col min="8193" max="8193" width="13.42578125" customWidth="1"/>
    <col min="8194" max="8194" width="15.140625" customWidth="1"/>
    <col min="8195" max="8195" width="40.7109375" customWidth="1"/>
    <col min="8196" max="8196" width="20.42578125" customWidth="1"/>
    <col min="8197" max="8197" width="17.85546875" customWidth="1"/>
    <col min="8198" max="8198" width="16.7109375" customWidth="1"/>
    <col min="8199" max="8199" width="13.7109375" customWidth="1"/>
    <col min="8200" max="8200" width="14.28515625" customWidth="1"/>
    <col min="8201" max="8201" width="12.7109375" customWidth="1"/>
    <col min="8202" max="8202" width="56.85546875" customWidth="1"/>
    <col min="8203" max="8204" width="0" hidden="1" customWidth="1"/>
    <col min="8441" max="8441" width="4.7109375" customWidth="1"/>
    <col min="8442" max="8442" width="14.140625" customWidth="1"/>
    <col min="8443" max="8443" width="23.42578125" customWidth="1"/>
    <col min="8444" max="8444" width="17.28515625" customWidth="1"/>
    <col min="8445" max="8445" width="11.7109375" customWidth="1"/>
    <col min="8446" max="8446" width="8.7109375" customWidth="1"/>
    <col min="8447" max="8447" width="18.7109375" customWidth="1"/>
    <col min="8448" max="8448" width="13.85546875" customWidth="1"/>
    <col min="8449" max="8449" width="13.42578125" customWidth="1"/>
    <col min="8450" max="8450" width="15.140625" customWidth="1"/>
    <col min="8451" max="8451" width="40.7109375" customWidth="1"/>
    <col min="8452" max="8452" width="20.42578125" customWidth="1"/>
    <col min="8453" max="8453" width="17.85546875" customWidth="1"/>
    <col min="8454" max="8454" width="16.7109375" customWidth="1"/>
    <col min="8455" max="8455" width="13.7109375" customWidth="1"/>
    <col min="8456" max="8456" width="14.28515625" customWidth="1"/>
    <col min="8457" max="8457" width="12.7109375" customWidth="1"/>
    <col min="8458" max="8458" width="56.85546875" customWidth="1"/>
    <col min="8459" max="8460" width="0" hidden="1" customWidth="1"/>
    <col min="8697" max="8697" width="4.7109375" customWidth="1"/>
    <col min="8698" max="8698" width="14.140625" customWidth="1"/>
    <col min="8699" max="8699" width="23.42578125" customWidth="1"/>
    <col min="8700" max="8700" width="17.28515625" customWidth="1"/>
    <col min="8701" max="8701" width="11.7109375" customWidth="1"/>
    <col min="8702" max="8702" width="8.7109375" customWidth="1"/>
    <col min="8703" max="8703" width="18.7109375" customWidth="1"/>
    <col min="8704" max="8704" width="13.85546875" customWidth="1"/>
    <col min="8705" max="8705" width="13.42578125" customWidth="1"/>
    <col min="8706" max="8706" width="15.140625" customWidth="1"/>
    <col min="8707" max="8707" width="40.7109375" customWidth="1"/>
    <col min="8708" max="8708" width="20.42578125" customWidth="1"/>
    <col min="8709" max="8709" width="17.85546875" customWidth="1"/>
    <col min="8710" max="8710" width="16.7109375" customWidth="1"/>
    <col min="8711" max="8711" width="13.7109375" customWidth="1"/>
    <col min="8712" max="8712" width="14.28515625" customWidth="1"/>
    <col min="8713" max="8713" width="12.7109375" customWidth="1"/>
    <col min="8714" max="8714" width="56.85546875" customWidth="1"/>
    <col min="8715" max="8716" width="0" hidden="1" customWidth="1"/>
    <col min="8953" max="8953" width="4.7109375" customWidth="1"/>
    <col min="8954" max="8954" width="14.140625" customWidth="1"/>
    <col min="8955" max="8955" width="23.42578125" customWidth="1"/>
    <col min="8956" max="8956" width="17.28515625" customWidth="1"/>
    <col min="8957" max="8957" width="11.7109375" customWidth="1"/>
    <col min="8958" max="8958" width="8.7109375" customWidth="1"/>
    <col min="8959" max="8959" width="18.7109375" customWidth="1"/>
    <col min="8960" max="8960" width="13.85546875" customWidth="1"/>
    <col min="8961" max="8961" width="13.42578125" customWidth="1"/>
    <col min="8962" max="8962" width="15.140625" customWidth="1"/>
    <col min="8963" max="8963" width="40.7109375" customWidth="1"/>
    <col min="8964" max="8964" width="20.42578125" customWidth="1"/>
    <col min="8965" max="8965" width="17.85546875" customWidth="1"/>
    <col min="8966" max="8966" width="16.7109375" customWidth="1"/>
    <col min="8967" max="8967" width="13.7109375" customWidth="1"/>
    <col min="8968" max="8968" width="14.28515625" customWidth="1"/>
    <col min="8969" max="8969" width="12.7109375" customWidth="1"/>
    <col min="8970" max="8970" width="56.85546875" customWidth="1"/>
    <col min="8971" max="8972" width="0" hidden="1" customWidth="1"/>
    <col min="9209" max="9209" width="4.7109375" customWidth="1"/>
    <col min="9210" max="9210" width="14.140625" customWidth="1"/>
    <col min="9211" max="9211" width="23.42578125" customWidth="1"/>
    <col min="9212" max="9212" width="17.28515625" customWidth="1"/>
    <col min="9213" max="9213" width="11.7109375" customWidth="1"/>
    <col min="9214" max="9214" width="8.7109375" customWidth="1"/>
    <col min="9215" max="9215" width="18.7109375" customWidth="1"/>
    <col min="9216" max="9216" width="13.85546875" customWidth="1"/>
    <col min="9217" max="9217" width="13.42578125" customWidth="1"/>
    <col min="9218" max="9218" width="15.140625" customWidth="1"/>
    <col min="9219" max="9219" width="40.7109375" customWidth="1"/>
    <col min="9220" max="9220" width="20.42578125" customWidth="1"/>
    <col min="9221" max="9221" width="17.85546875" customWidth="1"/>
    <col min="9222" max="9222" width="16.7109375" customWidth="1"/>
    <col min="9223" max="9223" width="13.7109375" customWidth="1"/>
    <col min="9224" max="9224" width="14.28515625" customWidth="1"/>
    <col min="9225" max="9225" width="12.7109375" customWidth="1"/>
    <col min="9226" max="9226" width="56.85546875" customWidth="1"/>
    <col min="9227" max="9228" width="0" hidden="1" customWidth="1"/>
    <col min="9465" max="9465" width="4.7109375" customWidth="1"/>
    <col min="9466" max="9466" width="14.140625" customWidth="1"/>
    <col min="9467" max="9467" width="23.42578125" customWidth="1"/>
    <col min="9468" max="9468" width="17.28515625" customWidth="1"/>
    <col min="9469" max="9469" width="11.7109375" customWidth="1"/>
    <col min="9470" max="9470" width="8.7109375" customWidth="1"/>
    <col min="9471" max="9471" width="18.7109375" customWidth="1"/>
    <col min="9472" max="9472" width="13.85546875" customWidth="1"/>
    <col min="9473" max="9473" width="13.42578125" customWidth="1"/>
    <col min="9474" max="9474" width="15.140625" customWidth="1"/>
    <col min="9475" max="9475" width="40.7109375" customWidth="1"/>
    <col min="9476" max="9476" width="20.42578125" customWidth="1"/>
    <col min="9477" max="9477" width="17.85546875" customWidth="1"/>
    <col min="9478" max="9478" width="16.7109375" customWidth="1"/>
    <col min="9479" max="9479" width="13.7109375" customWidth="1"/>
    <col min="9480" max="9480" width="14.28515625" customWidth="1"/>
    <col min="9481" max="9481" width="12.7109375" customWidth="1"/>
    <col min="9482" max="9482" width="56.85546875" customWidth="1"/>
    <col min="9483" max="9484" width="0" hidden="1" customWidth="1"/>
    <col min="9721" max="9721" width="4.7109375" customWidth="1"/>
    <col min="9722" max="9722" width="14.140625" customWidth="1"/>
    <col min="9723" max="9723" width="23.42578125" customWidth="1"/>
    <col min="9724" max="9724" width="17.28515625" customWidth="1"/>
    <col min="9725" max="9725" width="11.7109375" customWidth="1"/>
    <col min="9726" max="9726" width="8.7109375" customWidth="1"/>
    <col min="9727" max="9727" width="18.7109375" customWidth="1"/>
    <col min="9728" max="9728" width="13.85546875" customWidth="1"/>
    <col min="9729" max="9729" width="13.42578125" customWidth="1"/>
    <col min="9730" max="9730" width="15.140625" customWidth="1"/>
    <col min="9731" max="9731" width="40.7109375" customWidth="1"/>
    <col min="9732" max="9732" width="20.42578125" customWidth="1"/>
    <col min="9733" max="9733" width="17.85546875" customWidth="1"/>
    <col min="9734" max="9734" width="16.7109375" customWidth="1"/>
    <col min="9735" max="9735" width="13.7109375" customWidth="1"/>
    <col min="9736" max="9736" width="14.28515625" customWidth="1"/>
    <col min="9737" max="9737" width="12.7109375" customWidth="1"/>
    <col min="9738" max="9738" width="56.85546875" customWidth="1"/>
    <col min="9739" max="9740" width="0" hidden="1" customWidth="1"/>
    <col min="9977" max="9977" width="4.7109375" customWidth="1"/>
    <col min="9978" max="9978" width="14.140625" customWidth="1"/>
    <col min="9979" max="9979" width="23.42578125" customWidth="1"/>
    <col min="9980" max="9980" width="17.28515625" customWidth="1"/>
    <col min="9981" max="9981" width="11.7109375" customWidth="1"/>
    <col min="9982" max="9982" width="8.7109375" customWidth="1"/>
    <col min="9983" max="9983" width="18.7109375" customWidth="1"/>
    <col min="9984" max="9984" width="13.85546875" customWidth="1"/>
    <col min="9985" max="9985" width="13.42578125" customWidth="1"/>
    <col min="9986" max="9986" width="15.140625" customWidth="1"/>
    <col min="9987" max="9987" width="40.7109375" customWidth="1"/>
    <col min="9988" max="9988" width="20.42578125" customWidth="1"/>
    <col min="9989" max="9989" width="17.85546875" customWidth="1"/>
    <col min="9990" max="9990" width="16.7109375" customWidth="1"/>
    <col min="9991" max="9991" width="13.7109375" customWidth="1"/>
    <col min="9992" max="9992" width="14.28515625" customWidth="1"/>
    <col min="9993" max="9993" width="12.7109375" customWidth="1"/>
    <col min="9994" max="9994" width="56.85546875" customWidth="1"/>
    <col min="9995" max="9996" width="0" hidden="1" customWidth="1"/>
    <col min="10233" max="10233" width="4.7109375" customWidth="1"/>
    <col min="10234" max="10234" width="14.140625" customWidth="1"/>
    <col min="10235" max="10235" width="23.42578125" customWidth="1"/>
    <col min="10236" max="10236" width="17.28515625" customWidth="1"/>
    <col min="10237" max="10237" width="11.7109375" customWidth="1"/>
    <col min="10238" max="10238" width="8.7109375" customWidth="1"/>
    <col min="10239" max="10239" width="18.7109375" customWidth="1"/>
    <col min="10240" max="10240" width="13.85546875" customWidth="1"/>
    <col min="10241" max="10241" width="13.42578125" customWidth="1"/>
    <col min="10242" max="10242" width="15.140625" customWidth="1"/>
    <col min="10243" max="10243" width="40.7109375" customWidth="1"/>
    <col min="10244" max="10244" width="20.42578125" customWidth="1"/>
    <col min="10245" max="10245" width="17.85546875" customWidth="1"/>
    <col min="10246" max="10246" width="16.7109375" customWidth="1"/>
    <col min="10247" max="10247" width="13.7109375" customWidth="1"/>
    <col min="10248" max="10248" width="14.28515625" customWidth="1"/>
    <col min="10249" max="10249" width="12.7109375" customWidth="1"/>
    <col min="10250" max="10250" width="56.85546875" customWidth="1"/>
    <col min="10251" max="10252" width="0" hidden="1" customWidth="1"/>
    <col min="10489" max="10489" width="4.7109375" customWidth="1"/>
    <col min="10490" max="10490" width="14.140625" customWidth="1"/>
    <col min="10491" max="10491" width="23.42578125" customWidth="1"/>
    <col min="10492" max="10492" width="17.28515625" customWidth="1"/>
    <col min="10493" max="10493" width="11.7109375" customWidth="1"/>
    <col min="10494" max="10494" width="8.7109375" customWidth="1"/>
    <col min="10495" max="10495" width="18.7109375" customWidth="1"/>
    <col min="10496" max="10496" width="13.85546875" customWidth="1"/>
    <col min="10497" max="10497" width="13.42578125" customWidth="1"/>
    <col min="10498" max="10498" width="15.140625" customWidth="1"/>
    <col min="10499" max="10499" width="40.7109375" customWidth="1"/>
    <col min="10500" max="10500" width="20.42578125" customWidth="1"/>
    <col min="10501" max="10501" width="17.85546875" customWidth="1"/>
    <col min="10502" max="10502" width="16.7109375" customWidth="1"/>
    <col min="10503" max="10503" width="13.7109375" customWidth="1"/>
    <col min="10504" max="10504" width="14.28515625" customWidth="1"/>
    <col min="10505" max="10505" width="12.7109375" customWidth="1"/>
    <col min="10506" max="10506" width="56.85546875" customWidth="1"/>
    <col min="10507" max="10508" width="0" hidden="1" customWidth="1"/>
    <col min="10745" max="10745" width="4.7109375" customWidth="1"/>
    <col min="10746" max="10746" width="14.140625" customWidth="1"/>
    <col min="10747" max="10747" width="23.42578125" customWidth="1"/>
    <col min="10748" max="10748" width="17.28515625" customWidth="1"/>
    <col min="10749" max="10749" width="11.7109375" customWidth="1"/>
    <col min="10750" max="10750" width="8.7109375" customWidth="1"/>
    <col min="10751" max="10751" width="18.7109375" customWidth="1"/>
    <col min="10752" max="10752" width="13.85546875" customWidth="1"/>
    <col min="10753" max="10753" width="13.42578125" customWidth="1"/>
    <col min="10754" max="10754" width="15.140625" customWidth="1"/>
    <col min="10755" max="10755" width="40.7109375" customWidth="1"/>
    <col min="10756" max="10756" width="20.42578125" customWidth="1"/>
    <col min="10757" max="10757" width="17.85546875" customWidth="1"/>
    <col min="10758" max="10758" width="16.7109375" customWidth="1"/>
    <col min="10759" max="10759" width="13.7109375" customWidth="1"/>
    <col min="10760" max="10760" width="14.28515625" customWidth="1"/>
    <col min="10761" max="10761" width="12.7109375" customWidth="1"/>
    <col min="10762" max="10762" width="56.85546875" customWidth="1"/>
    <col min="10763" max="10764" width="0" hidden="1" customWidth="1"/>
    <col min="11001" max="11001" width="4.7109375" customWidth="1"/>
    <col min="11002" max="11002" width="14.140625" customWidth="1"/>
    <col min="11003" max="11003" width="23.42578125" customWidth="1"/>
    <col min="11004" max="11004" width="17.28515625" customWidth="1"/>
    <col min="11005" max="11005" width="11.7109375" customWidth="1"/>
    <col min="11006" max="11006" width="8.7109375" customWidth="1"/>
    <col min="11007" max="11007" width="18.7109375" customWidth="1"/>
    <col min="11008" max="11008" width="13.85546875" customWidth="1"/>
    <col min="11009" max="11009" width="13.42578125" customWidth="1"/>
    <col min="11010" max="11010" width="15.140625" customWidth="1"/>
    <col min="11011" max="11011" width="40.7109375" customWidth="1"/>
    <col min="11012" max="11012" width="20.42578125" customWidth="1"/>
    <col min="11013" max="11013" width="17.85546875" customWidth="1"/>
    <col min="11014" max="11014" width="16.7109375" customWidth="1"/>
    <col min="11015" max="11015" width="13.7109375" customWidth="1"/>
    <col min="11016" max="11016" width="14.28515625" customWidth="1"/>
    <col min="11017" max="11017" width="12.7109375" customWidth="1"/>
    <col min="11018" max="11018" width="56.85546875" customWidth="1"/>
    <col min="11019" max="11020" width="0" hidden="1" customWidth="1"/>
    <col min="11257" max="11257" width="4.7109375" customWidth="1"/>
    <col min="11258" max="11258" width="14.140625" customWidth="1"/>
    <col min="11259" max="11259" width="23.42578125" customWidth="1"/>
    <col min="11260" max="11260" width="17.28515625" customWidth="1"/>
    <col min="11261" max="11261" width="11.7109375" customWidth="1"/>
    <col min="11262" max="11262" width="8.7109375" customWidth="1"/>
    <col min="11263" max="11263" width="18.7109375" customWidth="1"/>
    <col min="11264" max="11264" width="13.85546875" customWidth="1"/>
    <col min="11265" max="11265" width="13.42578125" customWidth="1"/>
    <col min="11266" max="11266" width="15.140625" customWidth="1"/>
    <col min="11267" max="11267" width="40.7109375" customWidth="1"/>
    <col min="11268" max="11268" width="20.42578125" customWidth="1"/>
    <col min="11269" max="11269" width="17.85546875" customWidth="1"/>
    <col min="11270" max="11270" width="16.7109375" customWidth="1"/>
    <col min="11271" max="11271" width="13.7109375" customWidth="1"/>
    <col min="11272" max="11272" width="14.28515625" customWidth="1"/>
    <col min="11273" max="11273" width="12.7109375" customWidth="1"/>
    <col min="11274" max="11274" width="56.85546875" customWidth="1"/>
    <col min="11275" max="11276" width="0" hidden="1" customWidth="1"/>
    <col min="11513" max="11513" width="4.7109375" customWidth="1"/>
    <col min="11514" max="11514" width="14.140625" customWidth="1"/>
    <col min="11515" max="11515" width="23.42578125" customWidth="1"/>
    <col min="11516" max="11516" width="17.28515625" customWidth="1"/>
    <col min="11517" max="11517" width="11.7109375" customWidth="1"/>
    <col min="11518" max="11518" width="8.7109375" customWidth="1"/>
    <col min="11519" max="11519" width="18.7109375" customWidth="1"/>
    <col min="11520" max="11520" width="13.85546875" customWidth="1"/>
    <col min="11521" max="11521" width="13.42578125" customWidth="1"/>
    <col min="11522" max="11522" width="15.140625" customWidth="1"/>
    <col min="11523" max="11523" width="40.7109375" customWidth="1"/>
    <col min="11524" max="11524" width="20.42578125" customWidth="1"/>
    <col min="11525" max="11525" width="17.85546875" customWidth="1"/>
    <col min="11526" max="11526" width="16.7109375" customWidth="1"/>
    <col min="11527" max="11527" width="13.7109375" customWidth="1"/>
    <col min="11528" max="11528" width="14.28515625" customWidth="1"/>
    <col min="11529" max="11529" width="12.7109375" customWidth="1"/>
    <col min="11530" max="11530" width="56.85546875" customWidth="1"/>
    <col min="11531" max="11532" width="0" hidden="1" customWidth="1"/>
    <col min="11769" max="11769" width="4.7109375" customWidth="1"/>
    <col min="11770" max="11770" width="14.140625" customWidth="1"/>
    <col min="11771" max="11771" width="23.42578125" customWidth="1"/>
    <col min="11772" max="11772" width="17.28515625" customWidth="1"/>
    <col min="11773" max="11773" width="11.7109375" customWidth="1"/>
    <col min="11774" max="11774" width="8.7109375" customWidth="1"/>
    <col min="11775" max="11775" width="18.7109375" customWidth="1"/>
    <col min="11776" max="11776" width="13.85546875" customWidth="1"/>
    <col min="11777" max="11777" width="13.42578125" customWidth="1"/>
    <col min="11778" max="11778" width="15.140625" customWidth="1"/>
    <col min="11779" max="11779" width="40.7109375" customWidth="1"/>
    <col min="11780" max="11780" width="20.42578125" customWidth="1"/>
    <col min="11781" max="11781" width="17.85546875" customWidth="1"/>
    <col min="11782" max="11782" width="16.7109375" customWidth="1"/>
    <col min="11783" max="11783" width="13.7109375" customWidth="1"/>
    <col min="11784" max="11784" width="14.28515625" customWidth="1"/>
    <col min="11785" max="11785" width="12.7109375" customWidth="1"/>
    <col min="11786" max="11786" width="56.85546875" customWidth="1"/>
    <col min="11787" max="11788" width="0" hidden="1" customWidth="1"/>
    <col min="12025" max="12025" width="4.7109375" customWidth="1"/>
    <col min="12026" max="12026" width="14.140625" customWidth="1"/>
    <col min="12027" max="12027" width="23.42578125" customWidth="1"/>
    <col min="12028" max="12028" width="17.28515625" customWidth="1"/>
    <col min="12029" max="12029" width="11.7109375" customWidth="1"/>
    <col min="12030" max="12030" width="8.7109375" customWidth="1"/>
    <col min="12031" max="12031" width="18.7109375" customWidth="1"/>
    <col min="12032" max="12032" width="13.85546875" customWidth="1"/>
    <col min="12033" max="12033" width="13.42578125" customWidth="1"/>
    <col min="12034" max="12034" width="15.140625" customWidth="1"/>
    <col min="12035" max="12035" width="40.7109375" customWidth="1"/>
    <col min="12036" max="12036" width="20.42578125" customWidth="1"/>
    <col min="12037" max="12037" width="17.85546875" customWidth="1"/>
    <col min="12038" max="12038" width="16.7109375" customWidth="1"/>
    <col min="12039" max="12039" width="13.7109375" customWidth="1"/>
    <col min="12040" max="12040" width="14.28515625" customWidth="1"/>
    <col min="12041" max="12041" width="12.7109375" customWidth="1"/>
    <col min="12042" max="12042" width="56.85546875" customWidth="1"/>
    <col min="12043" max="12044" width="0" hidden="1" customWidth="1"/>
    <col min="12281" max="12281" width="4.7109375" customWidth="1"/>
    <col min="12282" max="12282" width="14.140625" customWidth="1"/>
    <col min="12283" max="12283" width="23.42578125" customWidth="1"/>
    <col min="12284" max="12284" width="17.28515625" customWidth="1"/>
    <col min="12285" max="12285" width="11.7109375" customWidth="1"/>
    <col min="12286" max="12286" width="8.7109375" customWidth="1"/>
    <col min="12287" max="12287" width="18.7109375" customWidth="1"/>
    <col min="12288" max="12288" width="13.85546875" customWidth="1"/>
    <col min="12289" max="12289" width="13.42578125" customWidth="1"/>
    <col min="12290" max="12290" width="15.140625" customWidth="1"/>
    <col min="12291" max="12291" width="40.7109375" customWidth="1"/>
    <col min="12292" max="12292" width="20.42578125" customWidth="1"/>
    <col min="12293" max="12293" width="17.85546875" customWidth="1"/>
    <col min="12294" max="12294" width="16.7109375" customWidth="1"/>
    <col min="12295" max="12295" width="13.7109375" customWidth="1"/>
    <col min="12296" max="12296" width="14.28515625" customWidth="1"/>
    <col min="12297" max="12297" width="12.7109375" customWidth="1"/>
    <col min="12298" max="12298" width="56.85546875" customWidth="1"/>
    <col min="12299" max="12300" width="0" hidden="1" customWidth="1"/>
    <col min="12537" max="12537" width="4.7109375" customWidth="1"/>
    <col min="12538" max="12538" width="14.140625" customWidth="1"/>
    <col min="12539" max="12539" width="23.42578125" customWidth="1"/>
    <col min="12540" max="12540" width="17.28515625" customWidth="1"/>
    <col min="12541" max="12541" width="11.7109375" customWidth="1"/>
    <col min="12542" max="12542" width="8.7109375" customWidth="1"/>
    <col min="12543" max="12543" width="18.7109375" customWidth="1"/>
    <col min="12544" max="12544" width="13.85546875" customWidth="1"/>
    <col min="12545" max="12545" width="13.42578125" customWidth="1"/>
    <col min="12546" max="12546" width="15.140625" customWidth="1"/>
    <col min="12547" max="12547" width="40.7109375" customWidth="1"/>
    <col min="12548" max="12548" width="20.42578125" customWidth="1"/>
    <col min="12549" max="12549" width="17.85546875" customWidth="1"/>
    <col min="12550" max="12550" width="16.7109375" customWidth="1"/>
    <col min="12551" max="12551" width="13.7109375" customWidth="1"/>
    <col min="12552" max="12552" width="14.28515625" customWidth="1"/>
    <col min="12553" max="12553" width="12.7109375" customWidth="1"/>
    <col min="12554" max="12554" width="56.85546875" customWidth="1"/>
    <col min="12555" max="12556" width="0" hidden="1" customWidth="1"/>
    <col min="12793" max="12793" width="4.7109375" customWidth="1"/>
    <col min="12794" max="12794" width="14.140625" customWidth="1"/>
    <col min="12795" max="12795" width="23.42578125" customWidth="1"/>
    <col min="12796" max="12796" width="17.28515625" customWidth="1"/>
    <col min="12797" max="12797" width="11.7109375" customWidth="1"/>
    <col min="12798" max="12798" width="8.7109375" customWidth="1"/>
    <col min="12799" max="12799" width="18.7109375" customWidth="1"/>
    <col min="12800" max="12800" width="13.85546875" customWidth="1"/>
    <col min="12801" max="12801" width="13.42578125" customWidth="1"/>
    <col min="12802" max="12802" width="15.140625" customWidth="1"/>
    <col min="12803" max="12803" width="40.7109375" customWidth="1"/>
    <col min="12804" max="12804" width="20.42578125" customWidth="1"/>
    <col min="12805" max="12805" width="17.85546875" customWidth="1"/>
    <col min="12806" max="12806" width="16.7109375" customWidth="1"/>
    <col min="12807" max="12807" width="13.7109375" customWidth="1"/>
    <col min="12808" max="12808" width="14.28515625" customWidth="1"/>
    <col min="12809" max="12809" width="12.7109375" customWidth="1"/>
    <col min="12810" max="12810" width="56.85546875" customWidth="1"/>
    <col min="12811" max="12812" width="0" hidden="1" customWidth="1"/>
    <col min="13049" max="13049" width="4.7109375" customWidth="1"/>
    <col min="13050" max="13050" width="14.140625" customWidth="1"/>
    <col min="13051" max="13051" width="23.42578125" customWidth="1"/>
    <col min="13052" max="13052" width="17.28515625" customWidth="1"/>
    <col min="13053" max="13053" width="11.7109375" customWidth="1"/>
    <col min="13054" max="13054" width="8.7109375" customWidth="1"/>
    <col min="13055" max="13055" width="18.7109375" customWidth="1"/>
    <col min="13056" max="13056" width="13.85546875" customWidth="1"/>
    <col min="13057" max="13057" width="13.42578125" customWidth="1"/>
    <col min="13058" max="13058" width="15.140625" customWidth="1"/>
    <col min="13059" max="13059" width="40.7109375" customWidth="1"/>
    <col min="13060" max="13060" width="20.42578125" customWidth="1"/>
    <col min="13061" max="13061" width="17.85546875" customWidth="1"/>
    <col min="13062" max="13062" width="16.7109375" customWidth="1"/>
    <col min="13063" max="13063" width="13.7109375" customWidth="1"/>
    <col min="13064" max="13064" width="14.28515625" customWidth="1"/>
    <col min="13065" max="13065" width="12.7109375" customWidth="1"/>
    <col min="13066" max="13066" width="56.85546875" customWidth="1"/>
    <col min="13067" max="13068" width="0" hidden="1" customWidth="1"/>
    <col min="13305" max="13305" width="4.7109375" customWidth="1"/>
    <col min="13306" max="13306" width="14.140625" customWidth="1"/>
    <col min="13307" max="13307" width="23.42578125" customWidth="1"/>
    <col min="13308" max="13308" width="17.28515625" customWidth="1"/>
    <col min="13309" max="13309" width="11.7109375" customWidth="1"/>
    <col min="13310" max="13310" width="8.7109375" customWidth="1"/>
    <col min="13311" max="13311" width="18.7109375" customWidth="1"/>
    <col min="13312" max="13312" width="13.85546875" customWidth="1"/>
    <col min="13313" max="13313" width="13.42578125" customWidth="1"/>
    <col min="13314" max="13314" width="15.140625" customWidth="1"/>
    <col min="13315" max="13315" width="40.7109375" customWidth="1"/>
    <col min="13316" max="13316" width="20.42578125" customWidth="1"/>
    <col min="13317" max="13317" width="17.85546875" customWidth="1"/>
    <col min="13318" max="13318" width="16.7109375" customWidth="1"/>
    <col min="13319" max="13319" width="13.7109375" customWidth="1"/>
    <col min="13320" max="13320" width="14.28515625" customWidth="1"/>
    <col min="13321" max="13321" width="12.7109375" customWidth="1"/>
    <col min="13322" max="13322" width="56.85546875" customWidth="1"/>
    <col min="13323" max="13324" width="0" hidden="1" customWidth="1"/>
    <col min="13561" max="13561" width="4.7109375" customWidth="1"/>
    <col min="13562" max="13562" width="14.140625" customWidth="1"/>
    <col min="13563" max="13563" width="23.42578125" customWidth="1"/>
    <col min="13564" max="13564" width="17.28515625" customWidth="1"/>
    <col min="13565" max="13565" width="11.7109375" customWidth="1"/>
    <col min="13566" max="13566" width="8.7109375" customWidth="1"/>
    <col min="13567" max="13567" width="18.7109375" customWidth="1"/>
    <col min="13568" max="13568" width="13.85546875" customWidth="1"/>
    <col min="13569" max="13569" width="13.42578125" customWidth="1"/>
    <col min="13570" max="13570" width="15.140625" customWidth="1"/>
    <col min="13571" max="13571" width="40.7109375" customWidth="1"/>
    <col min="13572" max="13572" width="20.42578125" customWidth="1"/>
    <col min="13573" max="13573" width="17.85546875" customWidth="1"/>
    <col min="13574" max="13574" width="16.7109375" customWidth="1"/>
    <col min="13575" max="13575" width="13.7109375" customWidth="1"/>
    <col min="13576" max="13576" width="14.28515625" customWidth="1"/>
    <col min="13577" max="13577" width="12.7109375" customWidth="1"/>
    <col min="13578" max="13578" width="56.85546875" customWidth="1"/>
    <col min="13579" max="13580" width="0" hidden="1" customWidth="1"/>
    <col min="13817" max="13817" width="4.7109375" customWidth="1"/>
    <col min="13818" max="13818" width="14.140625" customWidth="1"/>
    <col min="13819" max="13819" width="23.42578125" customWidth="1"/>
    <col min="13820" max="13820" width="17.28515625" customWidth="1"/>
    <col min="13821" max="13821" width="11.7109375" customWidth="1"/>
    <col min="13822" max="13822" width="8.7109375" customWidth="1"/>
    <col min="13823" max="13823" width="18.7109375" customWidth="1"/>
    <col min="13824" max="13824" width="13.85546875" customWidth="1"/>
    <col min="13825" max="13825" width="13.42578125" customWidth="1"/>
    <col min="13826" max="13826" width="15.140625" customWidth="1"/>
    <col min="13827" max="13827" width="40.7109375" customWidth="1"/>
    <col min="13828" max="13828" width="20.42578125" customWidth="1"/>
    <col min="13829" max="13829" width="17.85546875" customWidth="1"/>
    <col min="13830" max="13830" width="16.7109375" customWidth="1"/>
    <col min="13831" max="13831" width="13.7109375" customWidth="1"/>
    <col min="13832" max="13832" width="14.28515625" customWidth="1"/>
    <col min="13833" max="13833" width="12.7109375" customWidth="1"/>
    <col min="13834" max="13834" width="56.85546875" customWidth="1"/>
    <col min="13835" max="13836" width="0" hidden="1" customWidth="1"/>
    <col min="14073" max="14073" width="4.7109375" customWidth="1"/>
    <col min="14074" max="14074" width="14.140625" customWidth="1"/>
    <col min="14075" max="14075" width="23.42578125" customWidth="1"/>
    <col min="14076" max="14076" width="17.28515625" customWidth="1"/>
    <col min="14077" max="14077" width="11.7109375" customWidth="1"/>
    <col min="14078" max="14078" width="8.7109375" customWidth="1"/>
    <col min="14079" max="14079" width="18.7109375" customWidth="1"/>
    <col min="14080" max="14080" width="13.85546875" customWidth="1"/>
    <col min="14081" max="14081" width="13.42578125" customWidth="1"/>
    <col min="14082" max="14082" width="15.140625" customWidth="1"/>
    <col min="14083" max="14083" width="40.7109375" customWidth="1"/>
    <col min="14084" max="14084" width="20.42578125" customWidth="1"/>
    <col min="14085" max="14085" width="17.85546875" customWidth="1"/>
    <col min="14086" max="14086" width="16.7109375" customWidth="1"/>
    <col min="14087" max="14087" width="13.7109375" customWidth="1"/>
    <col min="14088" max="14088" width="14.28515625" customWidth="1"/>
    <col min="14089" max="14089" width="12.7109375" customWidth="1"/>
    <col min="14090" max="14090" width="56.85546875" customWidth="1"/>
    <col min="14091" max="14092" width="0" hidden="1" customWidth="1"/>
    <col min="14329" max="14329" width="4.7109375" customWidth="1"/>
    <col min="14330" max="14330" width="14.140625" customWidth="1"/>
    <col min="14331" max="14331" width="23.42578125" customWidth="1"/>
    <col min="14332" max="14332" width="17.28515625" customWidth="1"/>
    <col min="14333" max="14333" width="11.7109375" customWidth="1"/>
    <col min="14334" max="14334" width="8.7109375" customWidth="1"/>
    <col min="14335" max="14335" width="18.7109375" customWidth="1"/>
    <col min="14336" max="14336" width="13.85546875" customWidth="1"/>
    <col min="14337" max="14337" width="13.42578125" customWidth="1"/>
    <col min="14338" max="14338" width="15.140625" customWidth="1"/>
    <col min="14339" max="14339" width="40.7109375" customWidth="1"/>
    <col min="14340" max="14340" width="20.42578125" customWidth="1"/>
    <col min="14341" max="14341" width="17.85546875" customWidth="1"/>
    <col min="14342" max="14342" width="16.7109375" customWidth="1"/>
    <col min="14343" max="14343" width="13.7109375" customWidth="1"/>
    <col min="14344" max="14344" width="14.28515625" customWidth="1"/>
    <col min="14345" max="14345" width="12.7109375" customWidth="1"/>
    <col min="14346" max="14346" width="56.85546875" customWidth="1"/>
    <col min="14347" max="14348" width="0" hidden="1" customWidth="1"/>
    <col min="14585" max="14585" width="4.7109375" customWidth="1"/>
    <col min="14586" max="14586" width="14.140625" customWidth="1"/>
    <col min="14587" max="14587" width="23.42578125" customWidth="1"/>
    <col min="14588" max="14588" width="17.28515625" customWidth="1"/>
    <col min="14589" max="14589" width="11.7109375" customWidth="1"/>
    <col min="14590" max="14590" width="8.7109375" customWidth="1"/>
    <col min="14591" max="14591" width="18.7109375" customWidth="1"/>
    <col min="14592" max="14592" width="13.85546875" customWidth="1"/>
    <col min="14593" max="14593" width="13.42578125" customWidth="1"/>
    <col min="14594" max="14594" width="15.140625" customWidth="1"/>
    <col min="14595" max="14595" width="40.7109375" customWidth="1"/>
    <col min="14596" max="14596" width="20.42578125" customWidth="1"/>
    <col min="14597" max="14597" width="17.85546875" customWidth="1"/>
    <col min="14598" max="14598" width="16.7109375" customWidth="1"/>
    <col min="14599" max="14599" width="13.7109375" customWidth="1"/>
    <col min="14600" max="14600" width="14.28515625" customWidth="1"/>
    <col min="14601" max="14601" width="12.7109375" customWidth="1"/>
    <col min="14602" max="14602" width="56.85546875" customWidth="1"/>
    <col min="14603" max="14604" width="0" hidden="1" customWidth="1"/>
    <col min="14841" max="14841" width="4.7109375" customWidth="1"/>
    <col min="14842" max="14842" width="14.140625" customWidth="1"/>
    <col min="14843" max="14843" width="23.42578125" customWidth="1"/>
    <col min="14844" max="14844" width="17.28515625" customWidth="1"/>
    <col min="14845" max="14845" width="11.7109375" customWidth="1"/>
    <col min="14846" max="14846" width="8.7109375" customWidth="1"/>
    <col min="14847" max="14847" width="18.7109375" customWidth="1"/>
    <col min="14848" max="14848" width="13.85546875" customWidth="1"/>
    <col min="14849" max="14849" width="13.42578125" customWidth="1"/>
    <col min="14850" max="14850" width="15.140625" customWidth="1"/>
    <col min="14851" max="14851" width="40.7109375" customWidth="1"/>
    <col min="14852" max="14852" width="20.42578125" customWidth="1"/>
    <col min="14853" max="14853" width="17.85546875" customWidth="1"/>
    <col min="14854" max="14854" width="16.7109375" customWidth="1"/>
    <col min="14855" max="14855" width="13.7109375" customWidth="1"/>
    <col min="14856" max="14856" width="14.28515625" customWidth="1"/>
    <col min="14857" max="14857" width="12.7109375" customWidth="1"/>
    <col min="14858" max="14858" width="56.85546875" customWidth="1"/>
    <col min="14859" max="14860" width="0" hidden="1" customWidth="1"/>
    <col min="15097" max="15097" width="4.7109375" customWidth="1"/>
    <col min="15098" max="15098" width="14.140625" customWidth="1"/>
    <col min="15099" max="15099" width="23.42578125" customWidth="1"/>
    <col min="15100" max="15100" width="17.28515625" customWidth="1"/>
    <col min="15101" max="15101" width="11.7109375" customWidth="1"/>
    <col min="15102" max="15102" width="8.7109375" customWidth="1"/>
    <col min="15103" max="15103" width="18.7109375" customWidth="1"/>
    <col min="15104" max="15104" width="13.85546875" customWidth="1"/>
    <col min="15105" max="15105" width="13.42578125" customWidth="1"/>
    <col min="15106" max="15106" width="15.140625" customWidth="1"/>
    <col min="15107" max="15107" width="40.7109375" customWidth="1"/>
    <col min="15108" max="15108" width="20.42578125" customWidth="1"/>
    <col min="15109" max="15109" width="17.85546875" customWidth="1"/>
    <col min="15110" max="15110" width="16.7109375" customWidth="1"/>
    <col min="15111" max="15111" width="13.7109375" customWidth="1"/>
    <col min="15112" max="15112" width="14.28515625" customWidth="1"/>
    <col min="15113" max="15113" width="12.7109375" customWidth="1"/>
    <col min="15114" max="15114" width="56.85546875" customWidth="1"/>
    <col min="15115" max="15116" width="0" hidden="1" customWidth="1"/>
    <col min="15353" max="15353" width="4.7109375" customWidth="1"/>
    <col min="15354" max="15354" width="14.140625" customWidth="1"/>
    <col min="15355" max="15355" width="23.42578125" customWidth="1"/>
    <col min="15356" max="15356" width="17.28515625" customWidth="1"/>
    <col min="15357" max="15357" width="11.7109375" customWidth="1"/>
    <col min="15358" max="15358" width="8.7109375" customWidth="1"/>
    <col min="15359" max="15359" width="18.7109375" customWidth="1"/>
    <col min="15360" max="15360" width="13.85546875" customWidth="1"/>
    <col min="15361" max="15361" width="13.42578125" customWidth="1"/>
    <col min="15362" max="15362" width="15.140625" customWidth="1"/>
    <col min="15363" max="15363" width="40.7109375" customWidth="1"/>
    <col min="15364" max="15364" width="20.42578125" customWidth="1"/>
    <col min="15365" max="15365" width="17.85546875" customWidth="1"/>
    <col min="15366" max="15366" width="16.7109375" customWidth="1"/>
    <col min="15367" max="15367" width="13.7109375" customWidth="1"/>
    <col min="15368" max="15368" width="14.28515625" customWidth="1"/>
    <col min="15369" max="15369" width="12.7109375" customWidth="1"/>
    <col min="15370" max="15370" width="56.85546875" customWidth="1"/>
    <col min="15371" max="15372" width="0" hidden="1" customWidth="1"/>
    <col min="15609" max="15609" width="4.7109375" customWidth="1"/>
    <col min="15610" max="15610" width="14.140625" customWidth="1"/>
    <col min="15611" max="15611" width="23.42578125" customWidth="1"/>
    <col min="15612" max="15612" width="17.28515625" customWidth="1"/>
    <col min="15613" max="15613" width="11.7109375" customWidth="1"/>
    <col min="15614" max="15614" width="8.7109375" customWidth="1"/>
    <col min="15615" max="15615" width="18.7109375" customWidth="1"/>
    <col min="15616" max="15616" width="13.85546875" customWidth="1"/>
    <col min="15617" max="15617" width="13.42578125" customWidth="1"/>
    <col min="15618" max="15618" width="15.140625" customWidth="1"/>
    <col min="15619" max="15619" width="40.7109375" customWidth="1"/>
    <col min="15620" max="15620" width="20.42578125" customWidth="1"/>
    <col min="15621" max="15621" width="17.85546875" customWidth="1"/>
    <col min="15622" max="15622" width="16.7109375" customWidth="1"/>
    <col min="15623" max="15623" width="13.7109375" customWidth="1"/>
    <col min="15624" max="15624" width="14.28515625" customWidth="1"/>
    <col min="15625" max="15625" width="12.7109375" customWidth="1"/>
    <col min="15626" max="15626" width="56.85546875" customWidth="1"/>
    <col min="15627" max="15628" width="0" hidden="1" customWidth="1"/>
    <col min="15865" max="15865" width="4.7109375" customWidth="1"/>
    <col min="15866" max="15866" width="14.140625" customWidth="1"/>
    <col min="15867" max="15867" width="23.42578125" customWidth="1"/>
    <col min="15868" max="15868" width="17.28515625" customWidth="1"/>
    <col min="15869" max="15869" width="11.7109375" customWidth="1"/>
    <col min="15870" max="15870" width="8.7109375" customWidth="1"/>
    <col min="15871" max="15871" width="18.7109375" customWidth="1"/>
    <col min="15872" max="15872" width="13.85546875" customWidth="1"/>
    <col min="15873" max="15873" width="13.42578125" customWidth="1"/>
    <col min="15874" max="15874" width="15.140625" customWidth="1"/>
    <col min="15875" max="15875" width="40.7109375" customWidth="1"/>
    <col min="15876" max="15876" width="20.42578125" customWidth="1"/>
    <col min="15877" max="15877" width="17.85546875" customWidth="1"/>
    <col min="15878" max="15878" width="16.7109375" customWidth="1"/>
    <col min="15879" max="15879" width="13.7109375" customWidth="1"/>
    <col min="15880" max="15880" width="14.28515625" customWidth="1"/>
    <col min="15881" max="15881" width="12.7109375" customWidth="1"/>
    <col min="15882" max="15882" width="56.85546875" customWidth="1"/>
    <col min="15883" max="15884" width="0" hidden="1" customWidth="1"/>
    <col min="16121" max="16121" width="4.7109375" customWidth="1"/>
    <col min="16122" max="16122" width="14.140625" customWidth="1"/>
    <col min="16123" max="16123" width="23.42578125" customWidth="1"/>
    <col min="16124" max="16124" width="17.28515625" customWidth="1"/>
    <col min="16125" max="16125" width="11.7109375" customWidth="1"/>
    <col min="16126" max="16126" width="8.7109375" customWidth="1"/>
    <col min="16127" max="16127" width="18.7109375" customWidth="1"/>
    <col min="16128" max="16128" width="13.85546875" customWidth="1"/>
    <col min="16129" max="16129" width="13.42578125" customWidth="1"/>
    <col min="16130" max="16130" width="15.140625" customWidth="1"/>
    <col min="16131" max="16131" width="40.7109375" customWidth="1"/>
    <col min="16132" max="16132" width="20.42578125" customWidth="1"/>
    <col min="16133" max="16133" width="17.85546875" customWidth="1"/>
    <col min="16134" max="16134" width="16.7109375" customWidth="1"/>
    <col min="16135" max="16135" width="13.7109375" customWidth="1"/>
    <col min="16136" max="16136" width="14.28515625" customWidth="1"/>
    <col min="16137" max="16137" width="12.7109375" customWidth="1"/>
    <col min="16138" max="16138" width="56.85546875" customWidth="1"/>
    <col min="16139" max="16140" width="0" hidden="1" customWidth="1"/>
  </cols>
  <sheetData>
    <row r="1" spans="1:81" ht="29.25" thickBot="1" x14ac:dyDescent="0.5">
      <c r="B1" s="162" t="s">
        <v>499</v>
      </c>
      <c r="C1" s="399"/>
      <c r="D1" s="399"/>
      <c r="E1" s="399"/>
      <c r="F1" s="399"/>
      <c r="G1" s="404"/>
      <c r="H1" s="426"/>
      <c r="I1" s="162"/>
      <c r="J1" s="162"/>
      <c r="K1" s="162"/>
      <c r="L1" s="162"/>
      <c r="M1" s="162"/>
      <c r="N1" s="162"/>
      <c r="O1" s="162"/>
      <c r="P1" s="162"/>
      <c r="Q1" s="162"/>
      <c r="R1" s="219" t="s">
        <v>273</v>
      </c>
    </row>
    <row r="2" spans="1:81" ht="32.25" customHeight="1" x14ac:dyDescent="0.25">
      <c r="A2" s="1298" t="s">
        <v>298</v>
      </c>
      <c r="B2" s="1265" t="s">
        <v>134</v>
      </c>
      <c r="C2" s="1265" t="s">
        <v>127</v>
      </c>
      <c r="D2" s="1265" t="s">
        <v>474</v>
      </c>
      <c r="E2" s="1265" t="s">
        <v>128</v>
      </c>
      <c r="F2" s="1244" t="s">
        <v>132</v>
      </c>
      <c r="G2" s="1288" t="s">
        <v>191</v>
      </c>
      <c r="H2" s="1286" t="s">
        <v>440</v>
      </c>
      <c r="I2" s="1265" t="s">
        <v>323</v>
      </c>
      <c r="J2" s="1265" t="s">
        <v>129</v>
      </c>
      <c r="K2" s="1269" t="s">
        <v>192</v>
      </c>
      <c r="L2" s="1273" t="s">
        <v>283</v>
      </c>
      <c r="M2" s="1275" t="s">
        <v>281</v>
      </c>
      <c r="N2" s="1276"/>
      <c r="O2" s="1277"/>
      <c r="P2" s="1271" t="s">
        <v>282</v>
      </c>
      <c r="Q2" s="1267" t="s">
        <v>252</v>
      </c>
      <c r="R2" s="1260" t="s">
        <v>193</v>
      </c>
      <c r="S2" s="1262" t="s">
        <v>356</v>
      </c>
      <c r="T2" s="1263"/>
    </row>
    <row r="3" spans="1:81" ht="164.25" customHeight="1" x14ac:dyDescent="0.25">
      <c r="A3" s="1299"/>
      <c r="B3" s="1266"/>
      <c r="C3" s="1266"/>
      <c r="D3" s="903"/>
      <c r="E3" s="1266"/>
      <c r="F3" s="1245"/>
      <c r="G3" s="1289"/>
      <c r="H3" s="1287"/>
      <c r="I3" s="1266"/>
      <c r="J3" s="1266"/>
      <c r="K3" s="1270"/>
      <c r="L3" s="1274"/>
      <c r="M3" s="579" t="s">
        <v>195</v>
      </c>
      <c r="N3" s="591" t="s">
        <v>196</v>
      </c>
      <c r="O3" s="580" t="s">
        <v>685</v>
      </c>
      <c r="P3" s="1272"/>
      <c r="Q3" s="1268"/>
      <c r="R3" s="1261"/>
      <c r="S3" s="226" t="s">
        <v>357</v>
      </c>
      <c r="T3" s="321" t="s">
        <v>178</v>
      </c>
    </row>
    <row r="4" spans="1:81" ht="34.5" customHeight="1" thickBot="1" x14ac:dyDescent="0.3">
      <c r="A4" s="323" t="s">
        <v>242</v>
      </c>
      <c r="B4" s="223" t="s">
        <v>243</v>
      </c>
      <c r="C4" s="223" t="s">
        <v>244</v>
      </c>
      <c r="D4" s="223" t="s">
        <v>245</v>
      </c>
      <c r="E4" s="223" t="s">
        <v>246</v>
      </c>
      <c r="F4" s="223" t="s">
        <v>247</v>
      </c>
      <c r="G4" s="223" t="s">
        <v>248</v>
      </c>
      <c r="H4" s="427" t="s">
        <v>249</v>
      </c>
      <c r="I4" s="223" t="s">
        <v>250</v>
      </c>
      <c r="J4" s="224" t="s">
        <v>251</v>
      </c>
      <c r="K4" s="224" t="s">
        <v>441</v>
      </c>
      <c r="L4" s="582" t="s">
        <v>475</v>
      </c>
      <c r="M4" s="590" t="s">
        <v>476</v>
      </c>
      <c r="N4" s="323" t="s">
        <v>442</v>
      </c>
      <c r="O4" s="581" t="s">
        <v>477</v>
      </c>
      <c r="P4" s="433" t="s">
        <v>478</v>
      </c>
      <c r="Q4" s="323" t="s">
        <v>479</v>
      </c>
      <c r="R4" s="432" t="s">
        <v>480</v>
      </c>
      <c r="S4" s="225" t="s">
        <v>358</v>
      </c>
      <c r="T4" s="223" t="s">
        <v>359</v>
      </c>
    </row>
    <row r="5" spans="1:81" ht="198" customHeight="1" x14ac:dyDescent="0.25">
      <c r="A5" s="1304">
        <v>1</v>
      </c>
      <c r="B5" s="1300" t="s">
        <v>63</v>
      </c>
      <c r="C5" s="1302" t="s">
        <v>297</v>
      </c>
      <c r="D5" s="1184" t="s">
        <v>482</v>
      </c>
      <c r="E5" s="1297" t="s">
        <v>73</v>
      </c>
      <c r="F5" s="1246" t="s">
        <v>8</v>
      </c>
      <c r="G5" s="1292">
        <v>362375172.18000001</v>
      </c>
      <c r="H5" s="1243" t="s">
        <v>63</v>
      </c>
      <c r="I5" s="1264" t="s">
        <v>263</v>
      </c>
      <c r="J5" s="1184" t="s">
        <v>130</v>
      </c>
      <c r="K5" s="1185" t="s">
        <v>261</v>
      </c>
      <c r="L5" s="1186">
        <v>101386743</v>
      </c>
      <c r="M5" s="1186">
        <f>N5+O5</f>
        <v>1004341.5</v>
      </c>
      <c r="N5" s="619">
        <v>1004341.5</v>
      </c>
      <c r="O5" s="1278">
        <v>0</v>
      </c>
      <c r="P5" s="1190">
        <f>M5/L5</f>
        <v>9.9060436333377432E-3</v>
      </c>
      <c r="Q5" s="1190">
        <f>(M5+M8+M9)/G5</f>
        <v>2.7715516324090788E-3</v>
      </c>
      <c r="R5" s="1187" t="s">
        <v>697</v>
      </c>
      <c r="S5" s="434">
        <f>T5/L5</f>
        <v>0.99009395636666231</v>
      </c>
      <c r="T5" s="10">
        <f>L5-M5</f>
        <v>100382401.5</v>
      </c>
      <c r="U5" s="9"/>
    </row>
    <row r="6" spans="1:81" ht="109.5" customHeight="1" x14ac:dyDescent="0.25">
      <c r="A6" s="1201"/>
      <c r="B6" s="1301"/>
      <c r="C6" s="1303"/>
      <c r="D6" s="1158"/>
      <c r="E6" s="1172"/>
      <c r="F6" s="1175"/>
      <c r="G6" s="1178"/>
      <c r="H6" s="1241"/>
      <c r="I6" s="1015"/>
      <c r="J6" s="1158"/>
      <c r="K6" s="1155"/>
      <c r="L6" s="1149"/>
      <c r="M6" s="1149"/>
      <c r="N6" s="686" t="s">
        <v>592</v>
      </c>
      <c r="O6" s="1279"/>
      <c r="P6" s="1141"/>
      <c r="Q6" s="1141"/>
      <c r="R6" s="1188"/>
      <c r="S6" s="434"/>
      <c r="T6" s="10"/>
      <c r="U6" s="9"/>
    </row>
    <row r="7" spans="1:81" ht="218.25" customHeight="1" x14ac:dyDescent="0.25">
      <c r="A7" s="1201"/>
      <c r="B7" s="1301"/>
      <c r="C7" s="1303"/>
      <c r="D7" s="1158"/>
      <c r="E7" s="1172"/>
      <c r="F7" s="1175"/>
      <c r="G7" s="1178"/>
      <c r="H7" s="1241"/>
      <c r="I7" s="1015"/>
      <c r="J7" s="1170"/>
      <c r="K7" s="1156"/>
      <c r="L7" s="1150"/>
      <c r="M7" s="1150"/>
      <c r="N7" s="685">
        <v>5641832.5</v>
      </c>
      <c r="O7" s="1280"/>
      <c r="P7" s="1142"/>
      <c r="Q7" s="1141"/>
      <c r="R7" s="1189"/>
      <c r="S7" s="434"/>
      <c r="T7" s="10"/>
      <c r="U7" s="9"/>
    </row>
    <row r="8" spans="1:81" ht="330" customHeight="1" x14ac:dyDescent="0.25">
      <c r="A8" s="1201"/>
      <c r="B8" s="1301"/>
      <c r="C8" s="1158"/>
      <c r="D8" s="902"/>
      <c r="E8" s="1172"/>
      <c r="F8" s="1175"/>
      <c r="G8" s="1178"/>
      <c r="H8" s="1241"/>
      <c r="I8" s="1015"/>
      <c r="J8" s="734" t="s">
        <v>649</v>
      </c>
      <c r="K8" s="197" t="s">
        <v>269</v>
      </c>
      <c r="L8" s="479">
        <v>1000000</v>
      </c>
      <c r="M8" s="477">
        <f>N8+O8</f>
        <v>0</v>
      </c>
      <c r="N8" s="609">
        <v>0</v>
      </c>
      <c r="O8" s="592">
        <v>0</v>
      </c>
      <c r="P8" s="480">
        <f t="shared" ref="P8:P72" si="0">M8/L8</f>
        <v>0</v>
      </c>
      <c r="Q8" s="1141"/>
      <c r="R8" s="811" t="s">
        <v>736</v>
      </c>
      <c r="S8" s="435">
        <f t="shared" ref="S8:S64" si="1">T8/L8</f>
        <v>1</v>
      </c>
      <c r="T8" s="5">
        <f t="shared" ref="T8:T64" si="2">L8-M8</f>
        <v>1000000</v>
      </c>
      <c r="U8" s="9"/>
    </row>
    <row r="9" spans="1:81" ht="83.25" customHeight="1" x14ac:dyDescent="0.25">
      <c r="A9" s="1202"/>
      <c r="B9" s="1248"/>
      <c r="C9" s="1170"/>
      <c r="D9" s="903"/>
      <c r="E9" s="1173"/>
      <c r="F9" s="1176"/>
      <c r="G9" s="1179"/>
      <c r="H9" s="1242"/>
      <c r="I9" s="1016"/>
      <c r="J9" s="734" t="s">
        <v>649</v>
      </c>
      <c r="K9" s="482" t="s">
        <v>269</v>
      </c>
      <c r="L9" s="483">
        <v>600000</v>
      </c>
      <c r="M9" s="477">
        <v>0</v>
      </c>
      <c r="N9" s="601">
        <v>0</v>
      </c>
      <c r="O9" s="592">
        <v>0</v>
      </c>
      <c r="P9" s="480">
        <f t="shared" si="0"/>
        <v>0</v>
      </c>
      <c r="Q9" s="1142"/>
      <c r="R9" s="763" t="s">
        <v>694</v>
      </c>
      <c r="S9" s="435">
        <f t="shared" si="1"/>
        <v>1</v>
      </c>
      <c r="T9" s="5">
        <f t="shared" si="2"/>
        <v>600000</v>
      </c>
      <c r="U9" s="9"/>
    </row>
    <row r="10" spans="1:81" ht="51" customHeight="1" x14ac:dyDescent="0.25">
      <c r="A10" s="1200">
        <v>2</v>
      </c>
      <c r="B10" s="1183" t="s">
        <v>63</v>
      </c>
      <c r="C10" s="1183" t="s">
        <v>266</v>
      </c>
      <c r="D10" s="1183" t="s">
        <v>482</v>
      </c>
      <c r="E10" s="1183" t="s">
        <v>74</v>
      </c>
      <c r="F10" s="1183" t="s">
        <v>8</v>
      </c>
      <c r="G10" s="1296">
        <v>462724796.58999997</v>
      </c>
      <c r="H10" s="1183" t="s">
        <v>63</v>
      </c>
      <c r="I10" s="1183" t="s">
        <v>264</v>
      </c>
      <c r="J10" s="1183" t="s">
        <v>130</v>
      </c>
      <c r="K10" s="1194" t="s">
        <v>584</v>
      </c>
      <c r="L10" s="1148">
        <v>13225052</v>
      </c>
      <c r="M10" s="1148">
        <f>N10</f>
        <v>96798.25</v>
      </c>
      <c r="N10" s="602">
        <v>96798.25</v>
      </c>
      <c r="O10" s="489">
        <v>0</v>
      </c>
      <c r="P10" s="1140">
        <f t="shared" si="0"/>
        <v>7.3193095951531988E-3</v>
      </c>
      <c r="Q10" s="1140">
        <f>M10/G10</f>
        <v>2.0919183651566583E-4</v>
      </c>
      <c r="R10" s="1191" t="s">
        <v>695</v>
      </c>
      <c r="S10" s="435">
        <f t="shared" si="1"/>
        <v>0.99268069040484685</v>
      </c>
      <c r="T10" s="5">
        <f t="shared" si="2"/>
        <v>13128253.75</v>
      </c>
      <c r="U10" s="9"/>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row>
    <row r="11" spans="1:81" ht="60" x14ac:dyDescent="0.25">
      <c r="A11" s="1201"/>
      <c r="B11" s="1183"/>
      <c r="C11" s="1183"/>
      <c r="D11" s="1183"/>
      <c r="E11" s="1183"/>
      <c r="F11" s="1183"/>
      <c r="G11" s="1296"/>
      <c r="H11" s="1183"/>
      <c r="I11" s="1183"/>
      <c r="J11" s="1183"/>
      <c r="K11" s="1195"/>
      <c r="L11" s="1149"/>
      <c r="M11" s="1149"/>
      <c r="N11" s="621" t="s">
        <v>591</v>
      </c>
      <c r="O11" s="689"/>
      <c r="P11" s="1141"/>
      <c r="Q11" s="1141"/>
      <c r="R11" s="1192"/>
      <c r="S11" s="435"/>
      <c r="T11" s="5"/>
      <c r="U11" s="9"/>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row>
    <row r="12" spans="1:81" ht="71.25" customHeight="1" x14ac:dyDescent="0.25">
      <c r="A12" s="1202"/>
      <c r="B12" s="1183"/>
      <c r="C12" s="1183"/>
      <c r="D12" s="1183"/>
      <c r="E12" s="1183"/>
      <c r="F12" s="1183"/>
      <c r="G12" s="1296"/>
      <c r="H12" s="1183"/>
      <c r="I12" s="1183"/>
      <c r="J12" s="1183"/>
      <c r="K12" s="1196"/>
      <c r="L12" s="1150"/>
      <c r="M12" s="1150"/>
      <c r="N12" s="694">
        <v>290394.75</v>
      </c>
      <c r="O12" s="664">
        <v>0</v>
      </c>
      <c r="P12" s="1142"/>
      <c r="Q12" s="1142"/>
      <c r="R12" s="1193"/>
      <c r="S12" s="435"/>
      <c r="T12" s="5"/>
      <c r="U12" s="9"/>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row>
    <row r="13" spans="1:81" ht="237" customHeight="1" x14ac:dyDescent="0.25">
      <c r="A13" s="1249">
        <v>3</v>
      </c>
      <c r="B13" s="1166" t="s">
        <v>64</v>
      </c>
      <c r="C13" s="1169" t="s">
        <v>265</v>
      </c>
      <c r="D13" s="1166" t="s">
        <v>483</v>
      </c>
      <c r="E13" s="1171" t="s">
        <v>668</v>
      </c>
      <c r="F13" s="1174" t="s">
        <v>8</v>
      </c>
      <c r="G13" s="1177">
        <v>400418989.25999999</v>
      </c>
      <c r="H13" s="1180" t="s">
        <v>453</v>
      </c>
      <c r="I13" s="980" t="s">
        <v>301</v>
      </c>
      <c r="J13" s="1157" t="s">
        <v>130</v>
      </c>
      <c r="K13" s="1154" t="s">
        <v>289</v>
      </c>
      <c r="L13" s="1151">
        <v>178471075</v>
      </c>
      <c r="M13" s="1148">
        <f>N13+O13</f>
        <v>11053466</v>
      </c>
      <c r="N13" s="687">
        <v>11053466</v>
      </c>
      <c r="O13" s="1163">
        <v>0</v>
      </c>
      <c r="P13" s="1140">
        <f>M13/L13</f>
        <v>6.1934215390365074E-2</v>
      </c>
      <c r="Q13" s="1140">
        <f>(M13+M16+M17)/G13</f>
        <v>0.1545071279320076</v>
      </c>
      <c r="R13" s="1146" t="s">
        <v>763</v>
      </c>
      <c r="S13" s="435"/>
      <c r="T13" s="5"/>
      <c r="U13" s="9"/>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row>
    <row r="14" spans="1:81" ht="176.25" customHeight="1" x14ac:dyDescent="0.25">
      <c r="A14" s="1250"/>
      <c r="B14" s="1167"/>
      <c r="C14" s="1158"/>
      <c r="D14" s="1167"/>
      <c r="E14" s="1172"/>
      <c r="F14" s="1175"/>
      <c r="G14" s="1178"/>
      <c r="H14" s="1181"/>
      <c r="I14" s="1015"/>
      <c r="J14" s="1158"/>
      <c r="K14" s="1155"/>
      <c r="L14" s="1152"/>
      <c r="M14" s="1149"/>
      <c r="N14" s="764" t="s">
        <v>757</v>
      </c>
      <c r="O14" s="1164"/>
      <c r="P14" s="1141"/>
      <c r="Q14" s="1141"/>
      <c r="R14" s="1147"/>
      <c r="S14" s="435"/>
      <c r="T14" s="5"/>
      <c r="U14" s="9"/>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row>
    <row r="15" spans="1:81" ht="255" customHeight="1" x14ac:dyDescent="0.25">
      <c r="A15" s="1250"/>
      <c r="B15" s="1167"/>
      <c r="C15" s="1158"/>
      <c r="D15" s="1167"/>
      <c r="E15" s="1172"/>
      <c r="F15" s="1175"/>
      <c r="G15" s="1178"/>
      <c r="H15" s="1181"/>
      <c r="I15" s="1015"/>
      <c r="J15" s="1158"/>
      <c r="K15" s="1156"/>
      <c r="L15" s="1153"/>
      <c r="M15" s="1150"/>
      <c r="N15" s="693">
        <v>33160392</v>
      </c>
      <c r="O15" s="1165"/>
      <c r="P15" s="1142"/>
      <c r="Q15" s="1141"/>
      <c r="R15" s="1147"/>
      <c r="S15" s="435"/>
      <c r="T15" s="5"/>
      <c r="U15" s="9"/>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row>
    <row r="16" spans="1:81" s="136" customFormat="1" ht="349.5" customHeight="1" x14ac:dyDescent="0.25">
      <c r="A16" s="1250"/>
      <c r="B16" s="1167"/>
      <c r="C16" s="1158"/>
      <c r="D16" s="1167"/>
      <c r="E16" s="1172"/>
      <c r="F16" s="1175"/>
      <c r="G16" s="1178"/>
      <c r="H16" s="1181"/>
      <c r="I16" s="1015"/>
      <c r="J16" s="798" t="s">
        <v>715</v>
      </c>
      <c r="K16" s="688"/>
      <c r="L16" s="295">
        <v>40518449.969999999</v>
      </c>
      <c r="M16" s="477">
        <f t="shared" ref="M16:M36" si="3">N16+O16</f>
        <v>39887710.969999999</v>
      </c>
      <c r="N16" s="684">
        <v>39887710.969999999</v>
      </c>
      <c r="O16" s="616">
        <v>0</v>
      </c>
      <c r="P16" s="714">
        <f t="shared" si="0"/>
        <v>0.98443328902100147</v>
      </c>
      <c r="Q16" s="1141"/>
      <c r="R16" s="436" t="s">
        <v>696</v>
      </c>
      <c r="S16" s="435">
        <f t="shared" si="1"/>
        <v>1.5566710978998489E-2</v>
      </c>
      <c r="T16" s="5">
        <f t="shared" si="2"/>
        <v>630739</v>
      </c>
      <c r="U16" s="9"/>
    </row>
    <row r="17" spans="1:81" s="136" customFormat="1" ht="368.25" customHeight="1" x14ac:dyDescent="0.25">
      <c r="A17" s="1250"/>
      <c r="B17" s="1167"/>
      <c r="C17" s="1158"/>
      <c r="D17" s="1167"/>
      <c r="E17" s="1172"/>
      <c r="F17" s="1175"/>
      <c r="G17" s="1178"/>
      <c r="H17" s="1181"/>
      <c r="I17" s="1015"/>
      <c r="J17" s="731" t="s">
        <v>130</v>
      </c>
      <c r="K17" s="487" t="s">
        <v>355</v>
      </c>
      <c r="L17" s="299">
        <v>10926411.029999999</v>
      </c>
      <c r="M17" s="488">
        <f t="shared" si="3"/>
        <v>10926411.029999999</v>
      </c>
      <c r="N17" s="333">
        <v>10926411.029999999</v>
      </c>
      <c r="O17" s="593">
        <v>0</v>
      </c>
      <c r="P17" s="480">
        <f t="shared" si="0"/>
        <v>1</v>
      </c>
      <c r="Q17" s="1141"/>
      <c r="R17" s="829" t="s">
        <v>762</v>
      </c>
      <c r="S17" s="435">
        <f t="shared" si="1"/>
        <v>0</v>
      </c>
      <c r="T17" s="5">
        <f t="shared" si="2"/>
        <v>0</v>
      </c>
      <c r="U17" s="9"/>
    </row>
    <row r="18" spans="1:81" s="150" customFormat="1" ht="240" x14ac:dyDescent="0.25">
      <c r="A18" s="1251"/>
      <c r="B18" s="1168"/>
      <c r="C18" s="1170"/>
      <c r="D18" s="1168"/>
      <c r="E18" s="1173"/>
      <c r="F18" s="1176"/>
      <c r="G18" s="1179"/>
      <c r="H18" s="1182"/>
      <c r="I18" s="1016"/>
      <c r="J18" s="734" t="s">
        <v>649</v>
      </c>
      <c r="K18" s="482" t="s">
        <v>290</v>
      </c>
      <c r="L18" s="299">
        <v>150000</v>
      </c>
      <c r="M18" s="477">
        <f t="shared" si="3"/>
        <v>150000</v>
      </c>
      <c r="N18" s="386">
        <v>150000</v>
      </c>
      <c r="O18" s="594"/>
      <c r="P18" s="480">
        <f t="shared" si="0"/>
        <v>1</v>
      </c>
      <c r="Q18" s="1142"/>
      <c r="R18" s="796" t="s">
        <v>711</v>
      </c>
      <c r="S18" s="435">
        <f t="shared" si="1"/>
        <v>0</v>
      </c>
      <c r="T18" s="5">
        <f t="shared" si="2"/>
        <v>0</v>
      </c>
      <c r="U18" s="9"/>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row>
    <row r="19" spans="1:81" ht="308.25" customHeight="1" x14ac:dyDescent="0.25">
      <c r="A19" s="1249">
        <v>4</v>
      </c>
      <c r="B19" s="1169" t="s">
        <v>65</v>
      </c>
      <c r="C19" s="1169" t="s">
        <v>153</v>
      </c>
      <c r="D19" s="1169" t="s">
        <v>483</v>
      </c>
      <c r="E19" s="1295" t="s">
        <v>682</v>
      </c>
      <c r="F19" s="1174" t="s">
        <v>8</v>
      </c>
      <c r="G19" s="1177">
        <v>433013258.18000001</v>
      </c>
      <c r="H19" s="1240" t="s">
        <v>453</v>
      </c>
      <c r="I19" s="980" t="s">
        <v>352</v>
      </c>
      <c r="J19" s="482" t="s">
        <v>130</v>
      </c>
      <c r="K19" s="482" t="s">
        <v>291</v>
      </c>
      <c r="L19" s="299">
        <v>354887803</v>
      </c>
      <c r="M19" s="477">
        <f t="shared" si="3"/>
        <v>88721951</v>
      </c>
      <c r="N19" s="603">
        <v>88721951</v>
      </c>
      <c r="O19" s="592">
        <v>0</v>
      </c>
      <c r="P19" s="480">
        <f t="shared" si="0"/>
        <v>0.250000000704448</v>
      </c>
      <c r="Q19" s="1140">
        <f>(M19+M20)/G19</f>
        <v>0.20558712537848972</v>
      </c>
      <c r="R19" s="478" t="s">
        <v>500</v>
      </c>
      <c r="S19" s="435">
        <f t="shared" si="1"/>
        <v>0.74999999929555206</v>
      </c>
      <c r="T19" s="5">
        <f t="shared" si="2"/>
        <v>266165852</v>
      </c>
      <c r="U19" s="9"/>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row>
    <row r="20" spans="1:81" ht="240" x14ac:dyDescent="0.25">
      <c r="A20" s="1251"/>
      <c r="B20" s="1170"/>
      <c r="C20" s="1170"/>
      <c r="D20" s="903"/>
      <c r="E20" s="1173"/>
      <c r="F20" s="1176"/>
      <c r="G20" s="1179"/>
      <c r="H20" s="1242"/>
      <c r="I20" s="1016"/>
      <c r="J20" s="734" t="s">
        <v>649</v>
      </c>
      <c r="K20" s="482" t="s">
        <v>292</v>
      </c>
      <c r="L20" s="299">
        <v>300000</v>
      </c>
      <c r="M20" s="477">
        <f t="shared" si="3"/>
        <v>300000</v>
      </c>
      <c r="N20" s="604">
        <v>300000</v>
      </c>
      <c r="O20" s="592">
        <v>0</v>
      </c>
      <c r="P20" s="480">
        <f t="shared" si="0"/>
        <v>1</v>
      </c>
      <c r="Q20" s="1142"/>
      <c r="R20" s="823" t="s">
        <v>747</v>
      </c>
      <c r="S20" s="435">
        <f t="shared" si="1"/>
        <v>0</v>
      </c>
      <c r="T20" s="5">
        <f t="shared" si="2"/>
        <v>0</v>
      </c>
      <c r="U20" s="9"/>
    </row>
    <row r="21" spans="1:81" ht="270" x14ac:dyDescent="0.25">
      <c r="A21" s="1200">
        <v>5</v>
      </c>
      <c r="B21" s="1238" t="s">
        <v>63</v>
      </c>
      <c r="C21" s="1257" t="s">
        <v>198</v>
      </c>
      <c r="D21" s="1169" t="s">
        <v>482</v>
      </c>
      <c r="E21" s="1203" t="s">
        <v>671</v>
      </c>
      <c r="F21" s="1174" t="s">
        <v>8</v>
      </c>
      <c r="G21" s="1026">
        <v>383980487.01999998</v>
      </c>
      <c r="H21" s="1211" t="s">
        <v>63</v>
      </c>
      <c r="I21" s="901" t="s">
        <v>332</v>
      </c>
      <c r="J21" s="799" t="s">
        <v>715</v>
      </c>
      <c r="K21" s="482" t="s">
        <v>259</v>
      </c>
      <c r="L21" s="299">
        <v>31074718.09</v>
      </c>
      <c r="M21" s="477">
        <f t="shared" si="3"/>
        <v>31074718.09</v>
      </c>
      <c r="N21" s="604">
        <v>31074718.09</v>
      </c>
      <c r="O21" s="592">
        <v>0</v>
      </c>
      <c r="P21" s="480">
        <f t="shared" si="0"/>
        <v>1</v>
      </c>
      <c r="Q21" s="1140">
        <f>(M21+M22+M23+M24+M25)/G21</f>
        <v>8.2025185223434285E-2</v>
      </c>
      <c r="R21" s="436" t="s">
        <v>740</v>
      </c>
      <c r="S21" s="435">
        <f t="shared" si="1"/>
        <v>0</v>
      </c>
      <c r="T21" s="5">
        <f t="shared" si="2"/>
        <v>0</v>
      </c>
      <c r="U21" s="9"/>
    </row>
    <row r="22" spans="1:81" ht="90" x14ac:dyDescent="0.25">
      <c r="A22" s="1201"/>
      <c r="B22" s="1252"/>
      <c r="C22" s="1158"/>
      <c r="D22" s="1158"/>
      <c r="E22" s="1204"/>
      <c r="F22" s="1175"/>
      <c r="G22" s="1209"/>
      <c r="H22" s="1212"/>
      <c r="I22" s="915"/>
      <c r="J22" s="481" t="s">
        <v>130</v>
      </c>
      <c r="K22" s="733" t="s">
        <v>651</v>
      </c>
      <c r="L22" s="299">
        <v>24838.28</v>
      </c>
      <c r="M22" s="477">
        <f>N22+O22</f>
        <v>24838.28</v>
      </c>
      <c r="N22" s="601">
        <v>0</v>
      </c>
      <c r="O22" s="592">
        <v>24838.28</v>
      </c>
      <c r="P22" s="480"/>
      <c r="Q22" s="1141"/>
      <c r="R22" s="816" t="s">
        <v>742</v>
      </c>
      <c r="S22" s="435"/>
      <c r="T22" s="5"/>
      <c r="U22" s="9"/>
    </row>
    <row r="23" spans="1:81" ht="103.5" customHeight="1" x14ac:dyDescent="0.25">
      <c r="A23" s="1201"/>
      <c r="B23" s="1252"/>
      <c r="C23" s="1158"/>
      <c r="D23" s="902"/>
      <c r="E23" s="1204"/>
      <c r="F23" s="1175"/>
      <c r="G23" s="1209"/>
      <c r="H23" s="1212"/>
      <c r="I23" s="915"/>
      <c r="J23" s="481" t="s">
        <v>130</v>
      </c>
      <c r="K23" s="733" t="s">
        <v>652</v>
      </c>
      <c r="L23" s="299">
        <v>89232.79</v>
      </c>
      <c r="M23" s="477">
        <v>89233</v>
      </c>
      <c r="N23" s="1161">
        <v>393223</v>
      </c>
      <c r="O23" s="592">
        <v>0</v>
      </c>
      <c r="P23" s="480">
        <f t="shared" si="0"/>
        <v>1.0000023533949796</v>
      </c>
      <c r="Q23" s="1141"/>
      <c r="R23" s="1159" t="s">
        <v>741</v>
      </c>
      <c r="S23" s="435"/>
      <c r="T23" s="5"/>
      <c r="U23" s="9"/>
    </row>
    <row r="24" spans="1:81" ht="137.25" customHeight="1" x14ac:dyDescent="0.25">
      <c r="A24" s="1201"/>
      <c r="B24" s="1252"/>
      <c r="C24" s="1158"/>
      <c r="D24" s="902"/>
      <c r="E24" s="1204"/>
      <c r="F24" s="1175"/>
      <c r="G24" s="1209"/>
      <c r="H24" s="1212"/>
      <c r="I24" s="915"/>
      <c r="J24" s="481" t="s">
        <v>130</v>
      </c>
      <c r="K24" s="733" t="s">
        <v>653</v>
      </c>
      <c r="L24" s="299">
        <v>303989.96000000002</v>
      </c>
      <c r="M24" s="477">
        <v>303990</v>
      </c>
      <c r="N24" s="1162"/>
      <c r="O24" s="592">
        <v>0</v>
      </c>
      <c r="P24" s="480">
        <f t="shared" si="0"/>
        <v>1.0000001315832929</v>
      </c>
      <c r="Q24" s="1141"/>
      <c r="R24" s="1160"/>
      <c r="S24" s="435"/>
      <c r="T24" s="5"/>
      <c r="U24" s="9"/>
    </row>
    <row r="25" spans="1:81" ht="75" x14ac:dyDescent="0.25">
      <c r="A25" s="1202"/>
      <c r="B25" s="1239"/>
      <c r="C25" s="1170"/>
      <c r="D25" s="903"/>
      <c r="E25" s="1205"/>
      <c r="F25" s="1176"/>
      <c r="G25" s="1210"/>
      <c r="H25" s="1213"/>
      <c r="I25" s="951"/>
      <c r="J25" s="481" t="s">
        <v>130</v>
      </c>
      <c r="K25" s="733" t="s">
        <v>654</v>
      </c>
      <c r="L25" s="299">
        <v>3291.2</v>
      </c>
      <c r="M25" s="477">
        <f>N25+O25</f>
        <v>3291.2</v>
      </c>
      <c r="N25" s="601">
        <v>0</v>
      </c>
      <c r="O25" s="592">
        <v>3291.2</v>
      </c>
      <c r="P25" s="480">
        <f t="shared" si="0"/>
        <v>1</v>
      </c>
      <c r="Q25" s="1142"/>
      <c r="R25" s="816" t="s">
        <v>743</v>
      </c>
      <c r="S25" s="435"/>
      <c r="T25" s="5"/>
      <c r="U25" s="9"/>
    </row>
    <row r="26" spans="1:81" ht="282.75" customHeight="1" x14ac:dyDescent="0.25">
      <c r="A26" s="1200">
        <v>6</v>
      </c>
      <c r="B26" s="1238" t="s">
        <v>63</v>
      </c>
      <c r="C26" s="1257" t="s">
        <v>154</v>
      </c>
      <c r="D26" s="1169" t="s">
        <v>482</v>
      </c>
      <c r="E26" s="1203" t="s">
        <v>672</v>
      </c>
      <c r="F26" s="1206" t="s">
        <v>8</v>
      </c>
      <c r="G26" s="1290">
        <v>77718036.650000006</v>
      </c>
      <c r="H26" s="1211" t="s">
        <v>63</v>
      </c>
      <c r="I26" s="901" t="s">
        <v>332</v>
      </c>
      <c r="J26" s="798" t="s">
        <v>715</v>
      </c>
      <c r="K26" s="824" t="s">
        <v>748</v>
      </c>
      <c r="L26" s="299">
        <v>19602081.100000001</v>
      </c>
      <c r="M26" s="477">
        <f t="shared" si="3"/>
        <v>16260597.42</v>
      </c>
      <c r="N26" s="604">
        <v>16260597.42</v>
      </c>
      <c r="O26" s="595">
        <v>0</v>
      </c>
      <c r="P26" s="480">
        <f t="shared" si="0"/>
        <v>0.82953423858653452</v>
      </c>
      <c r="Q26" s="1140">
        <f>(M26+M27)/G26</f>
        <v>0.20970997367571814</v>
      </c>
      <c r="R26" s="436" t="s">
        <v>739</v>
      </c>
      <c r="S26" s="435">
        <f t="shared" si="1"/>
        <v>0.17046576141346551</v>
      </c>
      <c r="T26" s="5">
        <f t="shared" si="2"/>
        <v>3341483.6800000016</v>
      </c>
      <c r="U26" s="9"/>
    </row>
    <row r="27" spans="1:81" ht="195" x14ac:dyDescent="0.25">
      <c r="A27" s="1202"/>
      <c r="B27" s="1239"/>
      <c r="C27" s="1170"/>
      <c r="D27" s="903"/>
      <c r="E27" s="1205"/>
      <c r="F27" s="1208"/>
      <c r="G27" s="1291"/>
      <c r="H27" s="1213"/>
      <c r="I27" s="951"/>
      <c r="J27" s="731" t="s">
        <v>130</v>
      </c>
      <c r="K27" s="482" t="s">
        <v>420</v>
      </c>
      <c r="L27" s="299">
        <v>44293.75</v>
      </c>
      <c r="M27" s="477">
        <f>N27+O27</f>
        <v>37650</v>
      </c>
      <c r="N27" s="603">
        <v>37650</v>
      </c>
      <c r="O27" s="592">
        <v>0</v>
      </c>
      <c r="P27" s="480">
        <f t="shared" si="0"/>
        <v>0.85000705517144071</v>
      </c>
      <c r="Q27" s="1142"/>
      <c r="R27" s="812" t="s">
        <v>655</v>
      </c>
      <c r="S27" s="435"/>
      <c r="T27" s="5"/>
      <c r="U27" s="9"/>
    </row>
    <row r="28" spans="1:81" ht="279" customHeight="1" x14ac:dyDescent="0.25">
      <c r="A28" s="1200">
        <v>7</v>
      </c>
      <c r="B28" s="1247" t="s">
        <v>63</v>
      </c>
      <c r="C28" s="1226" t="s">
        <v>155</v>
      </c>
      <c r="D28" s="1169" t="s">
        <v>482</v>
      </c>
      <c r="E28" s="1203" t="s">
        <v>672</v>
      </c>
      <c r="F28" s="1174" t="s">
        <v>8</v>
      </c>
      <c r="G28" s="1026">
        <v>429420138.85000002</v>
      </c>
      <c r="H28" s="1211" t="s">
        <v>63</v>
      </c>
      <c r="I28" s="901" t="s">
        <v>332</v>
      </c>
      <c r="J28" s="798" t="s">
        <v>715</v>
      </c>
      <c r="K28" s="813" t="s">
        <v>260</v>
      </c>
      <c r="L28" s="299">
        <v>35458726.380000003</v>
      </c>
      <c r="M28" s="477">
        <f t="shared" si="3"/>
        <v>35458726.380000003</v>
      </c>
      <c r="N28" s="604">
        <v>35458726.380000003</v>
      </c>
      <c r="O28" s="592">
        <v>0</v>
      </c>
      <c r="P28" s="480">
        <f t="shared" si="0"/>
        <v>1</v>
      </c>
      <c r="Q28" s="1140">
        <f>(M28+M29)/G28</f>
        <v>8.3360322773553125E-2</v>
      </c>
      <c r="R28" s="436" t="s">
        <v>712</v>
      </c>
      <c r="S28" s="435">
        <f t="shared" si="1"/>
        <v>0</v>
      </c>
      <c r="T28" s="5">
        <f t="shared" si="2"/>
        <v>0</v>
      </c>
      <c r="U28" s="9"/>
    </row>
    <row r="29" spans="1:81" ht="180" x14ac:dyDescent="0.25">
      <c r="A29" s="1202"/>
      <c r="B29" s="1248"/>
      <c r="C29" s="1170"/>
      <c r="D29" s="903"/>
      <c r="E29" s="1205"/>
      <c r="F29" s="1176"/>
      <c r="G29" s="1210"/>
      <c r="H29" s="1213"/>
      <c r="I29" s="951"/>
      <c r="J29" s="735" t="s">
        <v>130</v>
      </c>
      <c r="K29" s="733" t="s">
        <v>653</v>
      </c>
      <c r="L29" s="299">
        <v>397500</v>
      </c>
      <c r="M29" s="477">
        <f>N29+O29</f>
        <v>337875</v>
      </c>
      <c r="N29" s="603">
        <v>337875</v>
      </c>
      <c r="O29" s="592">
        <v>0</v>
      </c>
      <c r="P29" s="480">
        <f>M29/L29</f>
        <v>0.85</v>
      </c>
      <c r="Q29" s="1142"/>
      <c r="R29" s="827" t="s">
        <v>656</v>
      </c>
      <c r="S29" s="435"/>
      <c r="T29" s="5"/>
      <c r="U29" s="9"/>
    </row>
    <row r="30" spans="1:81" ht="195" x14ac:dyDescent="0.25">
      <c r="A30" s="1249">
        <v>8</v>
      </c>
      <c r="B30" s="1169" t="s">
        <v>66</v>
      </c>
      <c r="C30" s="1169" t="s">
        <v>67</v>
      </c>
      <c r="D30" s="1169" t="s">
        <v>483</v>
      </c>
      <c r="E30" s="1203" t="s">
        <v>670</v>
      </c>
      <c r="F30" s="1174" t="s">
        <v>68</v>
      </c>
      <c r="G30" s="1026">
        <v>6830164.3499999996</v>
      </c>
      <c r="H30" s="1214" t="s">
        <v>454</v>
      </c>
      <c r="I30" s="980" t="s">
        <v>148</v>
      </c>
      <c r="J30" s="799" t="s">
        <v>716</v>
      </c>
      <c r="K30" s="482" t="s">
        <v>402</v>
      </c>
      <c r="L30" s="299">
        <v>1851077.37</v>
      </c>
      <c r="M30" s="477">
        <f t="shared" si="3"/>
        <v>3316481.86</v>
      </c>
      <c r="N30" s="695">
        <v>3316481.86</v>
      </c>
      <c r="O30" s="692">
        <v>0</v>
      </c>
      <c r="P30" s="480">
        <f t="shared" si="0"/>
        <v>1.7916495084157393</v>
      </c>
      <c r="Q30" s="1140">
        <f>(M30+M31)/G30</f>
        <v>0.49288445892228056</v>
      </c>
      <c r="R30" s="696" t="s">
        <v>594</v>
      </c>
      <c r="S30" s="435">
        <f t="shared" si="1"/>
        <v>-0.79164950841573933</v>
      </c>
      <c r="T30" s="5">
        <f t="shared" si="2"/>
        <v>-1465404.4899999998</v>
      </c>
      <c r="U30" s="9"/>
    </row>
    <row r="31" spans="1:81" ht="60" x14ac:dyDescent="0.25">
      <c r="A31" s="1251"/>
      <c r="B31" s="1170"/>
      <c r="C31" s="1170"/>
      <c r="D31" s="903"/>
      <c r="E31" s="1205"/>
      <c r="F31" s="1176"/>
      <c r="G31" s="1210"/>
      <c r="H31" s="1216"/>
      <c r="I31" s="1016"/>
      <c r="J31" s="734" t="s">
        <v>649</v>
      </c>
      <c r="K31" s="482" t="s">
        <v>270</v>
      </c>
      <c r="L31" s="299">
        <v>50000</v>
      </c>
      <c r="M31" s="477">
        <f t="shared" si="3"/>
        <v>50000</v>
      </c>
      <c r="N31" s="604">
        <v>50000</v>
      </c>
      <c r="O31" s="592">
        <v>0</v>
      </c>
      <c r="P31" s="480">
        <f t="shared" si="0"/>
        <v>1</v>
      </c>
      <c r="Q31" s="1142"/>
      <c r="R31" s="478" t="s">
        <v>501</v>
      </c>
      <c r="S31" s="435">
        <f t="shared" si="1"/>
        <v>0</v>
      </c>
      <c r="T31" s="5">
        <f t="shared" si="2"/>
        <v>0</v>
      </c>
      <c r="U31" s="9"/>
    </row>
    <row r="32" spans="1:81" ht="214.5" customHeight="1" x14ac:dyDescent="0.25">
      <c r="A32" s="1249">
        <v>9</v>
      </c>
      <c r="B32" s="1169" t="s">
        <v>115</v>
      </c>
      <c r="C32" s="1220" t="s">
        <v>156</v>
      </c>
      <c r="D32" s="1220" t="s">
        <v>489</v>
      </c>
      <c r="E32" s="1256" t="s">
        <v>114</v>
      </c>
      <c r="F32" s="1174" t="s">
        <v>8</v>
      </c>
      <c r="G32" s="1177">
        <v>120250460.58</v>
      </c>
      <c r="H32" s="1240" t="s">
        <v>115</v>
      </c>
      <c r="I32" s="980" t="s">
        <v>302</v>
      </c>
      <c r="J32" s="798" t="s">
        <v>715</v>
      </c>
      <c r="K32" s="197" t="s">
        <v>293</v>
      </c>
      <c r="L32" s="299">
        <v>8920521.7899999991</v>
      </c>
      <c r="M32" s="477">
        <f t="shared" si="3"/>
        <v>8920521.7899999991</v>
      </c>
      <c r="N32" s="386">
        <v>8920521.7899999991</v>
      </c>
      <c r="O32" s="592">
        <v>0</v>
      </c>
      <c r="P32" s="480">
        <f t="shared" si="0"/>
        <v>1</v>
      </c>
      <c r="Q32" s="1140">
        <f>(M32+M33+M34+M35)/G32</f>
        <v>0.10790177540623937</v>
      </c>
      <c r="R32" s="729" t="s">
        <v>647</v>
      </c>
      <c r="S32" s="435">
        <f t="shared" si="1"/>
        <v>0</v>
      </c>
      <c r="T32" s="5">
        <f t="shared" si="2"/>
        <v>0</v>
      </c>
      <c r="U32" s="9"/>
    </row>
    <row r="33" spans="1:21" ht="320.25" customHeight="1" x14ac:dyDescent="0.25">
      <c r="A33" s="1250"/>
      <c r="B33" s="1158"/>
      <c r="C33" s="1221"/>
      <c r="D33" s="902"/>
      <c r="E33" s="1172"/>
      <c r="F33" s="1175"/>
      <c r="G33" s="1178"/>
      <c r="H33" s="1241"/>
      <c r="I33" s="1015"/>
      <c r="J33" s="732" t="s">
        <v>130</v>
      </c>
      <c r="K33" s="482" t="s">
        <v>303</v>
      </c>
      <c r="L33" s="483">
        <v>7905397.8399999999</v>
      </c>
      <c r="M33" s="477">
        <f t="shared" si="3"/>
        <v>3914716.4</v>
      </c>
      <c r="N33" s="605">
        <v>3914716.4</v>
      </c>
      <c r="O33" s="592">
        <v>0</v>
      </c>
      <c r="P33" s="480">
        <f t="shared" si="0"/>
        <v>0.49519536894047067</v>
      </c>
      <c r="Q33" s="1141"/>
      <c r="R33" s="793" t="s">
        <v>703</v>
      </c>
      <c r="S33" s="435">
        <f t="shared" si="1"/>
        <v>0.50480463105952933</v>
      </c>
      <c r="T33" s="5">
        <f t="shared" si="2"/>
        <v>3990681.44</v>
      </c>
      <c r="U33" s="9"/>
    </row>
    <row r="34" spans="1:21" ht="69.75" customHeight="1" x14ac:dyDescent="0.25">
      <c r="A34" s="1250"/>
      <c r="B34" s="1158"/>
      <c r="C34" s="1221"/>
      <c r="D34" s="902"/>
      <c r="E34" s="1172"/>
      <c r="F34" s="1175"/>
      <c r="G34" s="1178"/>
      <c r="H34" s="1241"/>
      <c r="I34" s="1015"/>
      <c r="J34" s="734" t="s">
        <v>649</v>
      </c>
      <c r="K34" s="482" t="s">
        <v>294</v>
      </c>
      <c r="L34" s="483">
        <v>100000</v>
      </c>
      <c r="M34" s="477">
        <f t="shared" si="3"/>
        <v>100000</v>
      </c>
      <c r="N34" s="386">
        <v>100000</v>
      </c>
      <c r="O34" s="592">
        <v>0</v>
      </c>
      <c r="P34" s="480">
        <f t="shared" si="0"/>
        <v>1</v>
      </c>
      <c r="Q34" s="1141"/>
      <c r="R34" s="478" t="s">
        <v>502</v>
      </c>
      <c r="S34" s="435">
        <f t="shared" si="1"/>
        <v>0</v>
      </c>
      <c r="T34" s="5">
        <f t="shared" si="2"/>
        <v>0</v>
      </c>
      <c r="U34" s="9"/>
    </row>
    <row r="35" spans="1:21" ht="60" customHeight="1" x14ac:dyDescent="0.25">
      <c r="A35" s="1251"/>
      <c r="B35" s="1170"/>
      <c r="C35" s="1222"/>
      <c r="D35" s="903"/>
      <c r="E35" s="1173"/>
      <c r="F35" s="1176"/>
      <c r="G35" s="1179"/>
      <c r="H35" s="1242"/>
      <c r="I35" s="1016"/>
      <c r="J35" s="734" t="s">
        <v>649</v>
      </c>
      <c r="K35" s="482" t="s">
        <v>271</v>
      </c>
      <c r="L35" s="483">
        <v>40000</v>
      </c>
      <c r="M35" s="477">
        <f t="shared" si="3"/>
        <v>40000</v>
      </c>
      <c r="N35" s="386">
        <v>40000</v>
      </c>
      <c r="O35" s="592">
        <v>0</v>
      </c>
      <c r="P35" s="480">
        <f t="shared" si="0"/>
        <v>1</v>
      </c>
      <c r="Q35" s="1142"/>
      <c r="R35" s="478" t="s">
        <v>503</v>
      </c>
      <c r="S35" s="435">
        <f t="shared" si="1"/>
        <v>0</v>
      </c>
      <c r="T35" s="5">
        <f t="shared" si="2"/>
        <v>0</v>
      </c>
      <c r="U35" s="9"/>
    </row>
    <row r="36" spans="1:21" ht="390" x14ac:dyDescent="0.25">
      <c r="A36" s="1249">
        <v>10</v>
      </c>
      <c r="B36" s="1169" t="s">
        <v>69</v>
      </c>
      <c r="C36" s="1169" t="s">
        <v>322</v>
      </c>
      <c r="D36" s="1169" t="s">
        <v>481</v>
      </c>
      <c r="E36" s="1254" t="s">
        <v>666</v>
      </c>
      <c r="F36" s="1293" t="s">
        <v>8</v>
      </c>
      <c r="G36" s="1026">
        <v>13300242.32</v>
      </c>
      <c r="H36" s="1214" t="s">
        <v>69</v>
      </c>
      <c r="I36" s="901" t="s">
        <v>333</v>
      </c>
      <c r="J36" s="799" t="s">
        <v>715</v>
      </c>
      <c r="K36" s="482" t="s">
        <v>343</v>
      </c>
      <c r="L36" s="222">
        <v>2359075.4700000002</v>
      </c>
      <c r="M36" s="477">
        <f t="shared" si="3"/>
        <v>2359075.4700000002</v>
      </c>
      <c r="N36" s="386">
        <v>2359075.4700000002</v>
      </c>
      <c r="O36" s="596">
        <v>0</v>
      </c>
      <c r="P36" s="480">
        <f t="shared" si="0"/>
        <v>1</v>
      </c>
      <c r="Q36" s="1140">
        <f>(M36)/G36</f>
        <v>0.177370863871599</v>
      </c>
      <c r="R36" s="436" t="s">
        <v>764</v>
      </c>
      <c r="S36" s="435">
        <f t="shared" si="1"/>
        <v>0</v>
      </c>
      <c r="T36" s="5">
        <f t="shared" si="2"/>
        <v>0</v>
      </c>
      <c r="U36" s="9"/>
    </row>
    <row r="37" spans="1:21" ht="75" x14ac:dyDescent="0.25">
      <c r="A37" s="1251"/>
      <c r="B37" s="1170"/>
      <c r="C37" s="1170"/>
      <c r="D37" s="1253"/>
      <c r="E37" s="1255"/>
      <c r="F37" s="1294"/>
      <c r="G37" s="1210"/>
      <c r="H37" s="1216"/>
      <c r="I37" s="951"/>
      <c r="J37" s="734" t="s">
        <v>649</v>
      </c>
      <c r="K37" s="482" t="s">
        <v>455</v>
      </c>
      <c r="L37" s="299">
        <v>0</v>
      </c>
      <c r="M37" s="299">
        <v>0</v>
      </c>
      <c r="N37" s="606">
        <v>0</v>
      </c>
      <c r="O37" s="330">
        <v>0</v>
      </c>
      <c r="P37" s="480">
        <v>0</v>
      </c>
      <c r="Q37" s="1142"/>
      <c r="R37" s="478" t="s">
        <v>504</v>
      </c>
      <c r="S37" s="435" t="e">
        <f t="shared" si="1"/>
        <v>#DIV/0!</v>
      </c>
      <c r="T37" s="5">
        <f t="shared" si="2"/>
        <v>0</v>
      </c>
      <c r="U37" s="9"/>
    </row>
    <row r="38" spans="1:21" ht="210" x14ac:dyDescent="0.25">
      <c r="A38" s="1249">
        <v>11</v>
      </c>
      <c r="B38" s="1169" t="s">
        <v>70</v>
      </c>
      <c r="C38" s="1307" t="s">
        <v>157</v>
      </c>
      <c r="D38" s="1169" t="s">
        <v>483</v>
      </c>
      <c r="E38" s="1203" t="s">
        <v>669</v>
      </c>
      <c r="F38" s="1174" t="s">
        <v>8</v>
      </c>
      <c r="G38" s="1026">
        <v>50983386.560000002</v>
      </c>
      <c r="H38" s="1211" t="s">
        <v>453</v>
      </c>
      <c r="I38" s="892" t="s">
        <v>257</v>
      </c>
      <c r="J38" s="799" t="s">
        <v>715</v>
      </c>
      <c r="K38" s="482" t="s">
        <v>344</v>
      </c>
      <c r="L38" s="222">
        <v>9849777.9000000004</v>
      </c>
      <c r="M38" s="490">
        <f>N38+O38</f>
        <v>2351606.38</v>
      </c>
      <c r="N38" s="386">
        <v>2351606.38</v>
      </c>
      <c r="O38" s="597">
        <v>0</v>
      </c>
      <c r="P38" s="480">
        <f t="shared" si="0"/>
        <v>0.23874714779101769</v>
      </c>
      <c r="Q38" s="1140">
        <f>(M38+M39+M40+M41)/G38</f>
        <v>0.34449748369167571</v>
      </c>
      <c r="R38" s="758" t="s">
        <v>505</v>
      </c>
      <c r="S38" s="435">
        <f t="shared" si="1"/>
        <v>0.76125285220898231</v>
      </c>
      <c r="T38" s="5">
        <f t="shared" si="2"/>
        <v>7498171.5200000005</v>
      </c>
      <c r="U38" s="9"/>
    </row>
    <row r="39" spans="1:21" ht="124.5" customHeight="1" x14ac:dyDescent="0.25">
      <c r="A39" s="1250"/>
      <c r="B39" s="1158"/>
      <c r="C39" s="1158"/>
      <c r="D39" s="902"/>
      <c r="E39" s="1258"/>
      <c r="F39" s="1175"/>
      <c r="G39" s="1209"/>
      <c r="H39" s="1212"/>
      <c r="I39" s="893"/>
      <c r="J39" s="734" t="s">
        <v>649</v>
      </c>
      <c r="K39" s="620" t="s">
        <v>580</v>
      </c>
      <c r="L39" s="299">
        <v>1000</v>
      </c>
      <c r="M39" s="299">
        <v>1000</v>
      </c>
      <c r="N39" s="472">
        <v>1000</v>
      </c>
      <c r="O39" s="330">
        <v>0</v>
      </c>
      <c r="P39" s="480">
        <f t="shared" si="0"/>
        <v>1</v>
      </c>
      <c r="Q39" s="1141"/>
      <c r="R39" s="793" t="s">
        <v>704</v>
      </c>
      <c r="S39" s="435">
        <f t="shared" si="1"/>
        <v>0</v>
      </c>
      <c r="T39" s="5">
        <f t="shared" si="2"/>
        <v>0</v>
      </c>
      <c r="U39" s="9"/>
    </row>
    <row r="40" spans="1:21" ht="240" x14ac:dyDescent="0.25">
      <c r="A40" s="1250"/>
      <c r="B40" s="1158"/>
      <c r="C40" s="1158"/>
      <c r="D40" s="902"/>
      <c r="E40" s="1258"/>
      <c r="F40" s="1175"/>
      <c r="G40" s="1209"/>
      <c r="H40" s="1212"/>
      <c r="I40" s="893"/>
      <c r="J40" s="481" t="s">
        <v>130</v>
      </c>
      <c r="K40" s="749" t="s">
        <v>422</v>
      </c>
      <c r="L40" s="299">
        <v>6773775.2599999998</v>
      </c>
      <c r="M40" s="477">
        <f>N40+O40</f>
        <v>7605522</v>
      </c>
      <c r="N40" s="603">
        <v>7605522</v>
      </c>
      <c r="O40" s="592">
        <v>0</v>
      </c>
      <c r="P40" s="480">
        <f>M40/L40</f>
        <v>1.1227892435273974</v>
      </c>
      <c r="Q40" s="1141"/>
      <c r="R40" s="796" t="s">
        <v>713</v>
      </c>
      <c r="S40" s="435"/>
      <c r="T40" s="5"/>
      <c r="U40" s="9"/>
    </row>
    <row r="41" spans="1:21" ht="45" x14ac:dyDescent="0.25">
      <c r="A41" s="1251"/>
      <c r="B41" s="1170"/>
      <c r="C41" s="1170"/>
      <c r="D41" s="903"/>
      <c r="E41" s="1259"/>
      <c r="F41" s="1176"/>
      <c r="G41" s="1210"/>
      <c r="H41" s="1213"/>
      <c r="I41" s="894"/>
      <c r="J41" s="757" t="s">
        <v>684</v>
      </c>
      <c r="K41" s="787" t="s">
        <v>686</v>
      </c>
      <c r="L41" s="299">
        <v>7605522</v>
      </c>
      <c r="M41" s="477">
        <f>N41+O41</f>
        <v>7605520</v>
      </c>
      <c r="N41" s="601">
        <v>0</v>
      </c>
      <c r="O41" s="592">
        <v>7605520</v>
      </c>
      <c r="P41" s="480">
        <f t="shared" si="0"/>
        <v>0.99999973703317147</v>
      </c>
      <c r="Q41" s="1142"/>
      <c r="R41" s="759" t="s">
        <v>690</v>
      </c>
      <c r="S41" s="435"/>
      <c r="T41" s="5"/>
      <c r="U41" s="9"/>
    </row>
    <row r="42" spans="1:21" ht="150" x14ac:dyDescent="0.25">
      <c r="A42" s="491">
        <v>12</v>
      </c>
      <c r="B42" s="492" t="s">
        <v>75</v>
      </c>
      <c r="C42" s="481" t="s">
        <v>267</v>
      </c>
      <c r="D42" s="481" t="s">
        <v>481</v>
      </c>
      <c r="E42" s="284" t="s">
        <v>304</v>
      </c>
      <c r="F42" s="485" t="s">
        <v>8</v>
      </c>
      <c r="G42" s="309">
        <v>26500000</v>
      </c>
      <c r="H42" s="428" t="s">
        <v>456</v>
      </c>
      <c r="I42" s="423" t="s">
        <v>152</v>
      </c>
      <c r="J42" s="733" t="s">
        <v>650</v>
      </c>
      <c r="K42" s="482" t="s">
        <v>272</v>
      </c>
      <c r="L42" s="479">
        <v>538872.96</v>
      </c>
      <c r="M42" s="477">
        <f>N42+O42</f>
        <v>538872.96</v>
      </c>
      <c r="N42" s="386">
        <v>538872.96</v>
      </c>
      <c r="O42" s="489">
        <v>0</v>
      </c>
      <c r="P42" s="480">
        <f t="shared" si="0"/>
        <v>1</v>
      </c>
      <c r="Q42" s="486">
        <f>M42/G42</f>
        <v>2.0334828679245281E-2</v>
      </c>
      <c r="R42" s="589" t="s">
        <v>581</v>
      </c>
      <c r="S42" s="435">
        <f t="shared" si="1"/>
        <v>0</v>
      </c>
      <c r="T42" s="5">
        <f t="shared" si="2"/>
        <v>0</v>
      </c>
      <c r="U42" s="9"/>
    </row>
    <row r="43" spans="1:21" ht="248.25" customHeight="1" x14ac:dyDescent="0.25">
      <c r="A43" s="1217">
        <v>13</v>
      </c>
      <c r="B43" s="1220" t="s">
        <v>63</v>
      </c>
      <c r="C43" s="1220" t="s">
        <v>473</v>
      </c>
      <c r="D43" s="1220" t="s">
        <v>482</v>
      </c>
      <c r="E43" s="1236" t="s">
        <v>675</v>
      </c>
      <c r="F43" s="1247" t="s">
        <v>8</v>
      </c>
      <c r="G43" s="1026">
        <v>75726679.859999999</v>
      </c>
      <c r="H43" s="1211" t="s">
        <v>63</v>
      </c>
      <c r="I43" s="901" t="s">
        <v>330</v>
      </c>
      <c r="J43" s="800" t="s">
        <v>715</v>
      </c>
      <c r="K43" s="813" t="s">
        <v>295</v>
      </c>
      <c r="L43" s="479">
        <v>101050.13</v>
      </c>
      <c r="M43" s="490">
        <f>N43+O43</f>
        <v>6582.4</v>
      </c>
      <c r="N43" s="588">
        <v>6582.4</v>
      </c>
      <c r="O43" s="598">
        <v>0</v>
      </c>
      <c r="P43" s="480">
        <f t="shared" si="0"/>
        <v>6.5139945886264566E-2</v>
      </c>
      <c r="Q43" s="1140">
        <f>(M43+M44)/G43</f>
        <v>3.5102872658809318E-3</v>
      </c>
      <c r="R43" s="812" t="s">
        <v>737</v>
      </c>
      <c r="S43" s="435">
        <f t="shared" si="1"/>
        <v>0.93486005411373552</v>
      </c>
      <c r="T43" s="5">
        <f t="shared" si="2"/>
        <v>94467.73000000001</v>
      </c>
      <c r="U43" s="9"/>
    </row>
    <row r="44" spans="1:21" ht="180" x14ac:dyDescent="0.25">
      <c r="A44" s="1219"/>
      <c r="B44" s="1222"/>
      <c r="C44" s="1222"/>
      <c r="D44" s="903"/>
      <c r="E44" s="1170"/>
      <c r="F44" s="1248"/>
      <c r="G44" s="1210"/>
      <c r="H44" s="1213"/>
      <c r="I44" s="951"/>
      <c r="J44" s="731" t="s">
        <v>130</v>
      </c>
      <c r="K44" s="482" t="s">
        <v>423</v>
      </c>
      <c r="L44" s="479">
        <v>259239.57</v>
      </c>
      <c r="M44" s="730">
        <f>N44+O44</f>
        <v>259240</v>
      </c>
      <c r="N44" s="333">
        <v>259240</v>
      </c>
      <c r="O44" s="489">
        <v>0</v>
      </c>
      <c r="P44" s="480">
        <f t="shared" si="0"/>
        <v>1.0000016586973972</v>
      </c>
      <c r="Q44" s="1142"/>
      <c r="R44" s="758" t="s">
        <v>657</v>
      </c>
      <c r="S44" s="435"/>
      <c r="T44" s="5"/>
      <c r="U44" s="9"/>
    </row>
    <row r="45" spans="1:21" ht="247.5" customHeight="1" x14ac:dyDescent="0.25">
      <c r="A45" s="1217">
        <v>14</v>
      </c>
      <c r="B45" s="1220" t="s">
        <v>63</v>
      </c>
      <c r="C45" s="1220" t="s">
        <v>158</v>
      </c>
      <c r="D45" s="1220" t="s">
        <v>482</v>
      </c>
      <c r="E45" s="1236" t="s">
        <v>674</v>
      </c>
      <c r="F45" s="1174" t="s">
        <v>8</v>
      </c>
      <c r="G45" s="1026">
        <v>114144662.22</v>
      </c>
      <c r="H45" s="1211" t="s">
        <v>63</v>
      </c>
      <c r="I45" s="901" t="s">
        <v>332</v>
      </c>
      <c r="J45" s="799" t="s">
        <v>715</v>
      </c>
      <c r="K45" s="813" t="s">
        <v>707</v>
      </c>
      <c r="L45" s="479">
        <v>3378744.56</v>
      </c>
      <c r="M45" s="477">
        <v>872179.28</v>
      </c>
      <c r="N45" s="386">
        <v>872179.28</v>
      </c>
      <c r="O45" s="489">
        <v>0</v>
      </c>
      <c r="P45" s="480">
        <f>M45/L45</f>
        <v>0.25813708746304276</v>
      </c>
      <c r="Q45" s="1140">
        <f>(M45:M47)/G45</f>
        <v>7.6409992638900642E-3</v>
      </c>
      <c r="R45" s="812" t="s">
        <v>714</v>
      </c>
      <c r="S45" s="435">
        <f t="shared" si="1"/>
        <v>0.74186291253695724</v>
      </c>
      <c r="T45" s="5">
        <f t="shared" si="2"/>
        <v>2506565.2800000003</v>
      </c>
      <c r="U45" s="9"/>
    </row>
    <row r="46" spans="1:21" ht="60.75" customHeight="1" x14ac:dyDescent="0.25">
      <c r="A46" s="1218"/>
      <c r="B46" s="1221"/>
      <c r="C46" s="1221"/>
      <c r="D46" s="902"/>
      <c r="E46" s="1158"/>
      <c r="F46" s="1175"/>
      <c r="G46" s="1209"/>
      <c r="H46" s="1212"/>
      <c r="I46" s="915"/>
      <c r="J46" s="734" t="s">
        <v>649</v>
      </c>
      <c r="K46" s="482" t="s">
        <v>342</v>
      </c>
      <c r="L46" s="479">
        <v>0</v>
      </c>
      <c r="M46" s="477">
        <v>0</v>
      </c>
      <c r="N46" s="607">
        <v>0</v>
      </c>
      <c r="O46" s="489">
        <v>0</v>
      </c>
      <c r="P46" s="480">
        <v>0</v>
      </c>
      <c r="Q46" s="1141"/>
      <c r="R46" s="478" t="s">
        <v>506</v>
      </c>
      <c r="S46" s="435" t="e">
        <f t="shared" si="1"/>
        <v>#DIV/0!</v>
      </c>
      <c r="T46" s="5">
        <f t="shared" si="2"/>
        <v>0</v>
      </c>
      <c r="U46" s="9"/>
    </row>
    <row r="47" spans="1:21" ht="150" x14ac:dyDescent="0.25">
      <c r="A47" s="1219"/>
      <c r="B47" s="1222"/>
      <c r="C47" s="1222"/>
      <c r="D47" s="903"/>
      <c r="E47" s="1170"/>
      <c r="F47" s="1176"/>
      <c r="G47" s="1210"/>
      <c r="H47" s="1213"/>
      <c r="I47" s="951"/>
      <c r="J47" s="736" t="s">
        <v>130</v>
      </c>
      <c r="K47" s="733" t="s">
        <v>648</v>
      </c>
      <c r="L47" s="738">
        <v>186679.77</v>
      </c>
      <c r="M47" s="477">
        <f t="shared" ref="M47:M52" si="4">N47+O47</f>
        <v>195663</v>
      </c>
      <c r="N47" s="333">
        <v>195663</v>
      </c>
      <c r="O47" s="489">
        <v>0</v>
      </c>
      <c r="P47" s="480">
        <f>M47/L47</f>
        <v>1.0481210685014237</v>
      </c>
      <c r="Q47" s="1142"/>
      <c r="R47" s="737" t="s">
        <v>658</v>
      </c>
      <c r="S47" s="435">
        <f t="shared" si="1"/>
        <v>-4.8121068501423649E-2</v>
      </c>
      <c r="T47" s="5">
        <f t="shared" si="2"/>
        <v>-8983.2300000000105</v>
      </c>
      <c r="U47" s="9"/>
    </row>
    <row r="48" spans="1:21" ht="330" x14ac:dyDescent="0.25">
      <c r="A48" s="1217">
        <v>15</v>
      </c>
      <c r="B48" s="1220" t="s">
        <v>63</v>
      </c>
      <c r="C48" s="1237" t="s">
        <v>331</v>
      </c>
      <c r="D48" s="1220" t="s">
        <v>482</v>
      </c>
      <c r="E48" s="1236" t="s">
        <v>674</v>
      </c>
      <c r="F48" s="1174" t="s">
        <v>8</v>
      </c>
      <c r="G48" s="1026">
        <v>97275841.819999993</v>
      </c>
      <c r="H48" s="1211" t="s">
        <v>63</v>
      </c>
      <c r="I48" s="901" t="s">
        <v>332</v>
      </c>
      <c r="J48" s="798" t="s">
        <v>715</v>
      </c>
      <c r="K48" s="482" t="s">
        <v>346</v>
      </c>
      <c r="L48" s="222">
        <v>1372882.5</v>
      </c>
      <c r="M48" s="383">
        <f t="shared" si="4"/>
        <v>682903.82</v>
      </c>
      <c r="N48" s="472">
        <v>682903.82</v>
      </c>
      <c r="O48" s="596">
        <v>0</v>
      </c>
      <c r="P48" s="384">
        <f t="shared" si="0"/>
        <v>0.49742335560399376</v>
      </c>
      <c r="Q48" s="1143">
        <f>(M48+M49)/G48</f>
        <v>1.4745046592905445E-2</v>
      </c>
      <c r="R48" s="436" t="s">
        <v>725</v>
      </c>
      <c r="S48" s="435">
        <f t="shared" si="1"/>
        <v>0.50257664439600624</v>
      </c>
      <c r="T48" s="5">
        <f t="shared" si="2"/>
        <v>689978.68</v>
      </c>
      <c r="U48" s="9"/>
    </row>
    <row r="49" spans="1:21" ht="135" x14ac:dyDescent="0.25">
      <c r="A49" s="1219"/>
      <c r="B49" s="1222"/>
      <c r="C49" s="1222"/>
      <c r="D49" s="903"/>
      <c r="E49" s="1170"/>
      <c r="F49" s="1176"/>
      <c r="G49" s="1210"/>
      <c r="H49" s="1213"/>
      <c r="I49" s="951"/>
      <c r="J49" s="735" t="s">
        <v>130</v>
      </c>
      <c r="K49" s="482" t="s">
        <v>336</v>
      </c>
      <c r="L49" s="222">
        <v>910378.05</v>
      </c>
      <c r="M49" s="383">
        <f t="shared" si="4"/>
        <v>751433</v>
      </c>
      <c r="N49" s="333">
        <v>751433</v>
      </c>
      <c r="O49" s="597">
        <v>0</v>
      </c>
      <c r="P49" s="384">
        <v>1</v>
      </c>
      <c r="Q49" s="1145"/>
      <c r="R49" s="436" t="s">
        <v>659</v>
      </c>
      <c r="S49" s="435">
        <f t="shared" si="1"/>
        <v>0.17459235753761862</v>
      </c>
      <c r="T49" s="5">
        <f t="shared" si="2"/>
        <v>158945.05000000005</v>
      </c>
      <c r="U49" s="9"/>
    </row>
    <row r="50" spans="1:21" ht="330" x14ac:dyDescent="0.25">
      <c r="A50" s="1217">
        <v>16</v>
      </c>
      <c r="B50" s="1223" t="s">
        <v>115</v>
      </c>
      <c r="C50" s="1226" t="s">
        <v>159</v>
      </c>
      <c r="D50" s="1169" t="s">
        <v>489</v>
      </c>
      <c r="E50" s="901" t="s">
        <v>645</v>
      </c>
      <c r="F50" s="1174" t="s">
        <v>8</v>
      </c>
      <c r="G50" s="1026">
        <v>112459975.41</v>
      </c>
      <c r="H50" s="1211" t="s">
        <v>115</v>
      </c>
      <c r="I50" s="901" t="s">
        <v>257</v>
      </c>
      <c r="J50" s="801" t="s">
        <v>715</v>
      </c>
      <c r="K50" s="744" t="s">
        <v>421</v>
      </c>
      <c r="L50" s="222">
        <v>6710623.1600000001</v>
      </c>
      <c r="M50" s="222">
        <f t="shared" si="4"/>
        <v>2486852.63</v>
      </c>
      <c r="N50" s="756">
        <v>2486852.63</v>
      </c>
      <c r="O50" s="615">
        <v>0</v>
      </c>
      <c r="P50" s="384">
        <f>M50/L50</f>
        <v>0.37058445552767411</v>
      </c>
      <c r="Q50" s="1143">
        <f>(M50+M51+M52+M53)/G50</f>
        <v>3.7005944157710892E-2</v>
      </c>
      <c r="R50" s="436" t="s">
        <v>749</v>
      </c>
      <c r="S50" s="435">
        <f t="shared" si="1"/>
        <v>0.62941554447232595</v>
      </c>
      <c r="T50" s="5">
        <f t="shared" si="2"/>
        <v>4223770.53</v>
      </c>
      <c r="U50" s="9"/>
    </row>
    <row r="51" spans="1:21" ht="149.25" customHeight="1" x14ac:dyDescent="0.25">
      <c r="A51" s="1218"/>
      <c r="B51" s="1224"/>
      <c r="C51" s="1158"/>
      <c r="D51" s="902"/>
      <c r="E51" s="915"/>
      <c r="F51" s="1175"/>
      <c r="G51" s="1209"/>
      <c r="H51" s="1212"/>
      <c r="I51" s="915"/>
      <c r="J51" s="802" t="s">
        <v>715</v>
      </c>
      <c r="K51" s="745" t="s">
        <v>415</v>
      </c>
      <c r="L51" s="746">
        <v>1604834.94</v>
      </c>
      <c r="M51" s="746">
        <f t="shared" si="4"/>
        <v>1604834.94</v>
      </c>
      <c r="N51" s="684">
        <v>1604834.94</v>
      </c>
      <c r="O51" s="616">
        <v>0</v>
      </c>
      <c r="P51" s="740">
        <f>M51/L51</f>
        <v>1</v>
      </c>
      <c r="Q51" s="1144"/>
      <c r="R51" s="747" t="s">
        <v>698</v>
      </c>
      <c r="S51" s="435"/>
      <c r="T51" s="5"/>
      <c r="U51" s="9"/>
    </row>
    <row r="52" spans="1:21" ht="330" x14ac:dyDescent="0.25">
      <c r="A52" s="1218"/>
      <c r="B52" s="1224"/>
      <c r="C52" s="1158"/>
      <c r="D52" s="902"/>
      <c r="E52" s="915"/>
      <c r="F52" s="1175"/>
      <c r="G52" s="1209"/>
      <c r="H52" s="1212"/>
      <c r="I52" s="915"/>
      <c r="J52" s="734" t="s">
        <v>649</v>
      </c>
      <c r="K52" s="134" t="s">
        <v>439</v>
      </c>
      <c r="L52" s="746">
        <v>30000</v>
      </c>
      <c r="M52" s="746">
        <f t="shared" si="4"/>
        <v>30000</v>
      </c>
      <c r="N52" s="472">
        <v>30000</v>
      </c>
      <c r="O52" s="616">
        <v>0</v>
      </c>
      <c r="P52" s="384">
        <f>M52/L52</f>
        <v>1</v>
      </c>
      <c r="Q52" s="1144"/>
      <c r="R52" s="747" t="s">
        <v>693</v>
      </c>
      <c r="S52" s="435"/>
      <c r="T52" s="5"/>
      <c r="U52" s="9"/>
    </row>
    <row r="53" spans="1:21" ht="210" x14ac:dyDescent="0.25">
      <c r="A53" s="1219"/>
      <c r="B53" s="1225"/>
      <c r="C53" s="1170"/>
      <c r="D53" s="903"/>
      <c r="E53" s="951"/>
      <c r="F53" s="1176"/>
      <c r="G53" s="1210"/>
      <c r="H53" s="1213"/>
      <c r="I53" s="951"/>
      <c r="J53" s="734" t="s">
        <v>649</v>
      </c>
      <c r="K53" s="748" t="s">
        <v>680</v>
      </c>
      <c r="L53" s="746">
        <v>40000</v>
      </c>
      <c r="M53" s="746">
        <v>40000</v>
      </c>
      <c r="N53" s="472">
        <v>40000</v>
      </c>
      <c r="O53" s="616">
        <v>0</v>
      </c>
      <c r="P53" s="384">
        <f>M53/L53</f>
        <v>1</v>
      </c>
      <c r="Q53" s="1145"/>
      <c r="R53" s="747" t="s">
        <v>677</v>
      </c>
      <c r="S53" s="435"/>
      <c r="T53" s="5"/>
      <c r="U53" s="9"/>
    </row>
    <row r="54" spans="1:21" ht="30" customHeight="1" x14ac:dyDescent="0.25">
      <c r="A54" s="1217">
        <v>17</v>
      </c>
      <c r="B54" s="1220" t="s">
        <v>520</v>
      </c>
      <c r="C54" s="1230" t="s">
        <v>349</v>
      </c>
      <c r="D54" s="1169" t="s">
        <v>483</v>
      </c>
      <c r="E54" s="1233" t="s">
        <v>350</v>
      </c>
      <c r="F54" s="1174" t="s">
        <v>190</v>
      </c>
      <c r="G54" s="1227">
        <v>6993444</v>
      </c>
      <c r="H54" s="1214"/>
      <c r="I54" s="901" t="s">
        <v>351</v>
      </c>
      <c r="J54" s="742" t="s">
        <v>663</v>
      </c>
      <c r="K54" s="1154" t="s">
        <v>275</v>
      </c>
      <c r="L54" s="479">
        <v>6975444</v>
      </c>
      <c r="M54" s="479">
        <v>6975444</v>
      </c>
      <c r="N54" s="472">
        <v>6975444</v>
      </c>
      <c r="O54" s="489">
        <v>0</v>
      </c>
      <c r="P54" s="480">
        <f t="shared" si="0"/>
        <v>1</v>
      </c>
      <c r="Q54" s="1140">
        <f>(M54+M55+M56+M57)/G54</f>
        <v>2.0646685667319278</v>
      </c>
      <c r="R54" s="1197" t="s">
        <v>507</v>
      </c>
      <c r="S54" s="435">
        <f t="shared" si="1"/>
        <v>0</v>
      </c>
      <c r="T54" s="5">
        <f t="shared" si="2"/>
        <v>0</v>
      </c>
      <c r="U54" s="9"/>
    </row>
    <row r="55" spans="1:21" ht="30" x14ac:dyDescent="0.25">
      <c r="A55" s="1218"/>
      <c r="B55" s="1221"/>
      <c r="C55" s="1231"/>
      <c r="D55" s="902"/>
      <c r="E55" s="1234"/>
      <c r="F55" s="1175"/>
      <c r="G55" s="1228"/>
      <c r="H55" s="1215"/>
      <c r="I55" s="915"/>
      <c r="J55" s="743" t="s">
        <v>394</v>
      </c>
      <c r="K55" s="1155"/>
      <c r="L55" s="477">
        <v>6993444</v>
      </c>
      <c r="M55" s="477">
        <v>6993444</v>
      </c>
      <c r="N55" s="608">
        <v>6993444</v>
      </c>
      <c r="O55" s="490">
        <v>0</v>
      </c>
      <c r="P55" s="480">
        <f t="shared" si="0"/>
        <v>1</v>
      </c>
      <c r="Q55" s="1141"/>
      <c r="R55" s="1198"/>
      <c r="S55" s="435">
        <f t="shared" si="1"/>
        <v>0</v>
      </c>
      <c r="T55" s="5">
        <f t="shared" si="2"/>
        <v>0</v>
      </c>
      <c r="U55" s="9"/>
    </row>
    <row r="56" spans="1:21" ht="75.75" customHeight="1" x14ac:dyDescent="0.25">
      <c r="A56" s="1218"/>
      <c r="B56" s="1221"/>
      <c r="C56" s="1231"/>
      <c r="D56" s="902"/>
      <c r="E56" s="1234"/>
      <c r="F56" s="1175"/>
      <c r="G56" s="1228"/>
      <c r="H56" s="1215"/>
      <c r="I56" s="915"/>
      <c r="J56" s="742" t="s">
        <v>664</v>
      </c>
      <c r="K56" s="1155"/>
      <c r="L56" s="479">
        <v>452256</v>
      </c>
      <c r="M56" s="477">
        <f>N56+O56</f>
        <v>452256</v>
      </c>
      <c r="N56" s="472">
        <v>452256</v>
      </c>
      <c r="O56" s="489">
        <v>0</v>
      </c>
      <c r="P56" s="480">
        <f t="shared" si="0"/>
        <v>1</v>
      </c>
      <c r="Q56" s="1141"/>
      <c r="R56" s="1198"/>
      <c r="S56" s="435">
        <f t="shared" si="1"/>
        <v>0</v>
      </c>
      <c r="T56" s="5">
        <f t="shared" si="2"/>
        <v>0</v>
      </c>
      <c r="U56" s="9"/>
    </row>
    <row r="57" spans="1:21" ht="123.75" customHeight="1" x14ac:dyDescent="0.25">
      <c r="A57" s="1219"/>
      <c r="B57" s="1222"/>
      <c r="C57" s="1232"/>
      <c r="D57" s="903"/>
      <c r="E57" s="1235"/>
      <c r="F57" s="1176"/>
      <c r="G57" s="1229"/>
      <c r="H57" s="1216"/>
      <c r="I57" s="951"/>
      <c r="J57" s="742" t="s">
        <v>665</v>
      </c>
      <c r="K57" s="1156"/>
      <c r="L57" s="479">
        <v>18000</v>
      </c>
      <c r="M57" s="477">
        <f>N57+O57</f>
        <v>18000</v>
      </c>
      <c r="N57" s="472">
        <v>18000</v>
      </c>
      <c r="O57" s="489">
        <v>0</v>
      </c>
      <c r="P57" s="714">
        <f t="shared" si="0"/>
        <v>1</v>
      </c>
      <c r="Q57" s="1142"/>
      <c r="R57" s="1199"/>
      <c r="S57" s="435">
        <f t="shared" si="1"/>
        <v>0</v>
      </c>
      <c r="T57" s="5">
        <f t="shared" si="2"/>
        <v>0</v>
      </c>
      <c r="U57" s="9"/>
    </row>
    <row r="58" spans="1:21" ht="283.5" customHeight="1" x14ac:dyDescent="0.25">
      <c r="A58" s="484">
        <v>18</v>
      </c>
      <c r="B58" s="527" t="s">
        <v>520</v>
      </c>
      <c r="C58" s="831" t="s">
        <v>313</v>
      </c>
      <c r="D58" s="481" t="s">
        <v>483</v>
      </c>
      <c r="E58" s="750" t="s">
        <v>708</v>
      </c>
      <c r="F58" s="753" t="s">
        <v>8</v>
      </c>
      <c r="G58" s="309">
        <v>26778105.579999998</v>
      </c>
      <c r="H58" s="428" t="s">
        <v>457</v>
      </c>
      <c r="I58" s="474" t="s">
        <v>334</v>
      </c>
      <c r="J58" s="798" t="s">
        <v>715</v>
      </c>
      <c r="K58" s="494" t="s">
        <v>320</v>
      </c>
      <c r="L58" s="479">
        <v>1127855.33</v>
      </c>
      <c r="M58" s="479">
        <v>858531.36</v>
      </c>
      <c r="N58" s="472">
        <v>858531.36</v>
      </c>
      <c r="O58" s="598">
        <v>0</v>
      </c>
      <c r="P58" s="480">
        <f t="shared" si="0"/>
        <v>0.76120698919780783</v>
      </c>
      <c r="Q58" s="480">
        <f>M58/G58</f>
        <v>3.2060944618921026E-2</v>
      </c>
      <c r="R58" s="832" t="s">
        <v>765</v>
      </c>
      <c r="S58" s="435">
        <f t="shared" si="1"/>
        <v>0.23879301080219223</v>
      </c>
      <c r="T58" s="5">
        <f t="shared" si="2"/>
        <v>269323.97000000009</v>
      </c>
      <c r="U58" s="9"/>
    </row>
    <row r="59" spans="1:21" ht="75" x14ac:dyDescent="0.25">
      <c r="A59" s="1200">
        <v>19</v>
      </c>
      <c r="B59" s="1247" t="s">
        <v>115</v>
      </c>
      <c r="C59" s="1169" t="s">
        <v>318</v>
      </c>
      <c r="D59" s="1169" t="s">
        <v>489</v>
      </c>
      <c r="E59" s="1254" t="s">
        <v>676</v>
      </c>
      <c r="F59" s="1206" t="s">
        <v>8</v>
      </c>
      <c r="G59" s="1026">
        <v>98302823.099999994</v>
      </c>
      <c r="H59" s="1211" t="s">
        <v>115</v>
      </c>
      <c r="I59" s="901" t="s">
        <v>257</v>
      </c>
      <c r="J59" s="798" t="s">
        <v>715</v>
      </c>
      <c r="K59" s="494" t="s">
        <v>321</v>
      </c>
      <c r="L59" s="479">
        <v>25434805</v>
      </c>
      <c r="M59" s="479">
        <v>0</v>
      </c>
      <c r="N59" s="609">
        <v>0</v>
      </c>
      <c r="O59" s="598">
        <f>M59</f>
        <v>0</v>
      </c>
      <c r="P59" s="480">
        <f t="shared" si="0"/>
        <v>0</v>
      </c>
      <c r="Q59" s="1140">
        <f>M59/G59</f>
        <v>0</v>
      </c>
      <c r="R59" s="793" t="s">
        <v>705</v>
      </c>
      <c r="S59" s="435">
        <f t="shared" si="1"/>
        <v>1</v>
      </c>
      <c r="T59" s="5">
        <f t="shared" si="2"/>
        <v>25434805</v>
      </c>
      <c r="U59" s="9"/>
    </row>
    <row r="60" spans="1:21" ht="60" x14ac:dyDescent="0.25">
      <c r="A60" s="1202"/>
      <c r="B60" s="1248"/>
      <c r="C60" s="1170"/>
      <c r="D60" s="903"/>
      <c r="E60" s="1255"/>
      <c r="F60" s="1208"/>
      <c r="G60" s="1210"/>
      <c r="H60" s="1213"/>
      <c r="I60" s="951"/>
      <c r="J60" s="476" t="s">
        <v>433</v>
      </c>
      <c r="K60" s="495" t="s">
        <v>417</v>
      </c>
      <c r="L60" s="477">
        <v>0</v>
      </c>
      <c r="M60" s="477">
        <v>0</v>
      </c>
      <c r="N60" s="610">
        <v>0</v>
      </c>
      <c r="O60" s="599">
        <v>0</v>
      </c>
      <c r="P60" s="713">
        <v>0</v>
      </c>
      <c r="Q60" s="1142"/>
      <c r="R60" s="622" t="s">
        <v>582</v>
      </c>
      <c r="S60" s="435"/>
      <c r="T60" s="5"/>
      <c r="U60" s="9"/>
    </row>
    <row r="61" spans="1:21" ht="375" x14ac:dyDescent="0.25">
      <c r="A61" s="1200">
        <v>20</v>
      </c>
      <c r="B61" s="1169" t="s">
        <v>69</v>
      </c>
      <c r="C61" s="1013" t="s">
        <v>319</v>
      </c>
      <c r="D61" s="1169" t="s">
        <v>481</v>
      </c>
      <c r="E61" s="1203" t="s">
        <v>667</v>
      </c>
      <c r="F61" s="1174" t="s">
        <v>8</v>
      </c>
      <c r="G61" s="1026">
        <v>17399982.079999998</v>
      </c>
      <c r="H61" s="1211" t="s">
        <v>458</v>
      </c>
      <c r="I61" s="901" t="s">
        <v>257</v>
      </c>
      <c r="J61" s="798" t="s">
        <v>715</v>
      </c>
      <c r="K61" s="497" t="s">
        <v>354</v>
      </c>
      <c r="L61" s="483">
        <v>172490.5</v>
      </c>
      <c r="M61" s="483">
        <v>108641.22</v>
      </c>
      <c r="N61" s="472">
        <v>108641.22</v>
      </c>
      <c r="O61" s="595">
        <v>0</v>
      </c>
      <c r="P61" s="712">
        <f t="shared" si="0"/>
        <v>0.62983886069087869</v>
      </c>
      <c r="Q61" s="1140">
        <f>(M61+M62)/G61</f>
        <v>6.2437547062117443E-3</v>
      </c>
      <c r="R61" s="436" t="s">
        <v>738</v>
      </c>
      <c r="S61" s="435">
        <f t="shared" si="1"/>
        <v>0.37016113930912137</v>
      </c>
      <c r="T61" s="5">
        <f t="shared" si="2"/>
        <v>63849.279999999999</v>
      </c>
      <c r="U61" s="9"/>
    </row>
    <row r="62" spans="1:21" ht="91.5" customHeight="1" x14ac:dyDescent="0.25">
      <c r="A62" s="1202"/>
      <c r="B62" s="1170"/>
      <c r="C62" s="1170"/>
      <c r="D62" s="903"/>
      <c r="E62" s="1205"/>
      <c r="F62" s="1176"/>
      <c r="G62" s="1210"/>
      <c r="H62" s="1213"/>
      <c r="I62" s="951"/>
      <c r="J62" s="755" t="s">
        <v>130</v>
      </c>
      <c r="K62" s="498" t="s">
        <v>353</v>
      </c>
      <c r="L62" s="297">
        <v>72625.27</v>
      </c>
      <c r="M62" s="297">
        <f>O62</f>
        <v>0</v>
      </c>
      <c r="N62" s="610">
        <v>0</v>
      </c>
      <c r="O62" s="665">
        <v>0</v>
      </c>
      <c r="P62" s="712">
        <f t="shared" si="0"/>
        <v>0</v>
      </c>
      <c r="Q62" s="1142"/>
      <c r="R62" s="794" t="s">
        <v>508</v>
      </c>
      <c r="S62" s="435">
        <f t="shared" si="1"/>
        <v>1</v>
      </c>
      <c r="T62" s="5">
        <f t="shared" si="2"/>
        <v>72625.27</v>
      </c>
      <c r="U62" s="9"/>
    </row>
    <row r="63" spans="1:21" ht="169.5" customHeight="1" x14ac:dyDescent="0.25">
      <c r="A63" s="484">
        <v>21</v>
      </c>
      <c r="B63" s="527" t="s">
        <v>520</v>
      </c>
      <c r="C63" s="822" t="s">
        <v>345</v>
      </c>
      <c r="D63" s="481" t="s">
        <v>483</v>
      </c>
      <c r="E63" s="750" t="s">
        <v>709</v>
      </c>
      <c r="F63" s="195" t="s">
        <v>8</v>
      </c>
      <c r="G63" s="309">
        <v>32817739.739999998</v>
      </c>
      <c r="H63" s="428" t="s">
        <v>459</v>
      </c>
      <c r="I63" s="663" t="s">
        <v>257</v>
      </c>
      <c r="J63" s="798" t="s">
        <v>715</v>
      </c>
      <c r="K63" s="805" t="s">
        <v>424</v>
      </c>
      <c r="L63" s="508">
        <v>638862.01</v>
      </c>
      <c r="M63" s="508">
        <f>N63+O63</f>
        <v>588414.29</v>
      </c>
      <c r="N63" s="472">
        <v>588414.29</v>
      </c>
      <c r="O63" s="669">
        <v>0</v>
      </c>
      <c r="P63" s="505">
        <f>M63/L63</f>
        <v>0.92103502914502622</v>
      </c>
      <c r="Q63" s="505">
        <f>M63/G63</f>
        <v>1.7929762825281033E-2</v>
      </c>
      <c r="R63" s="828" t="s">
        <v>758</v>
      </c>
      <c r="S63" s="435">
        <f t="shared" si="1"/>
        <v>7.8964970854973782E-2</v>
      </c>
      <c r="T63" s="5">
        <f t="shared" si="2"/>
        <v>50447.719999999972</v>
      </c>
      <c r="U63" s="9"/>
    </row>
    <row r="64" spans="1:21" ht="150" x14ac:dyDescent="0.25">
      <c r="A64" s="499">
        <v>22</v>
      </c>
      <c r="B64" s="496" t="s">
        <v>425</v>
      </c>
      <c r="C64" s="817" t="s">
        <v>363</v>
      </c>
      <c r="D64" s="578" t="s">
        <v>489</v>
      </c>
      <c r="E64" s="815" t="s">
        <v>744</v>
      </c>
      <c r="F64" s="500" t="s">
        <v>28</v>
      </c>
      <c r="G64" s="814">
        <v>79966739</v>
      </c>
      <c r="H64" s="475" t="s">
        <v>458</v>
      </c>
      <c r="I64" s="473" t="s">
        <v>341</v>
      </c>
      <c r="J64" s="803" t="s">
        <v>717</v>
      </c>
      <c r="K64" s="493" t="s">
        <v>426</v>
      </c>
      <c r="L64" s="711">
        <v>46844.27</v>
      </c>
      <c r="M64" s="711">
        <v>46844.27</v>
      </c>
      <c r="N64" s="611">
        <v>46844.27</v>
      </c>
      <c r="O64" s="600">
        <v>0</v>
      </c>
      <c r="P64" s="501">
        <f t="shared" si="0"/>
        <v>1</v>
      </c>
      <c r="Q64" s="501">
        <f>M64/G64</f>
        <v>5.8579692739502598E-4</v>
      </c>
      <c r="R64" s="795" t="s">
        <v>706</v>
      </c>
      <c r="S64" s="337">
        <f t="shared" si="1"/>
        <v>0</v>
      </c>
      <c r="T64" s="338">
        <f t="shared" si="2"/>
        <v>0</v>
      </c>
      <c r="U64" s="9"/>
    </row>
    <row r="65" spans="1:21" ht="210" customHeight="1" x14ac:dyDescent="0.25">
      <c r="A65" s="484">
        <v>23</v>
      </c>
      <c r="B65" s="496" t="s">
        <v>369</v>
      </c>
      <c r="C65" s="817" t="s">
        <v>370</v>
      </c>
      <c r="D65" s="578" t="s">
        <v>483</v>
      </c>
      <c r="E65" s="815" t="s">
        <v>745</v>
      </c>
      <c r="F65" s="500" t="s">
        <v>10</v>
      </c>
      <c r="G65" s="814">
        <v>832307</v>
      </c>
      <c r="H65" s="475" t="s">
        <v>460</v>
      </c>
      <c r="I65" s="473" t="s">
        <v>257</v>
      </c>
      <c r="J65" s="803" t="s">
        <v>723</v>
      </c>
      <c r="K65" s="502" t="s">
        <v>371</v>
      </c>
      <c r="L65" s="483">
        <v>262855.24</v>
      </c>
      <c r="M65" s="483">
        <v>262855.24</v>
      </c>
      <c r="N65" s="604">
        <v>262855.24</v>
      </c>
      <c r="O65" s="595">
        <v>0</v>
      </c>
      <c r="P65" s="480">
        <f t="shared" si="0"/>
        <v>1</v>
      </c>
      <c r="Q65" s="480">
        <f>M65/G65</f>
        <v>0.31581524605704386</v>
      </c>
      <c r="R65" s="478" t="s">
        <v>509</v>
      </c>
      <c r="S65" s="337"/>
      <c r="T65" s="338"/>
      <c r="U65" s="9"/>
    </row>
    <row r="66" spans="1:21" ht="150" x14ac:dyDescent="0.25">
      <c r="A66" s="1200">
        <v>24</v>
      </c>
      <c r="B66" s="1169" t="s">
        <v>115</v>
      </c>
      <c r="C66" s="1169" t="s">
        <v>372</v>
      </c>
      <c r="D66" s="1169" t="s">
        <v>489</v>
      </c>
      <c r="E66" s="1203" t="s">
        <v>646</v>
      </c>
      <c r="F66" s="1206" t="s">
        <v>8</v>
      </c>
      <c r="G66" s="1026">
        <v>65979785.219999999</v>
      </c>
      <c r="H66" s="1211" t="s">
        <v>115</v>
      </c>
      <c r="I66" s="901" t="s">
        <v>257</v>
      </c>
      <c r="J66" s="798" t="s">
        <v>715</v>
      </c>
      <c r="K66" s="481" t="s">
        <v>427</v>
      </c>
      <c r="L66" s="710">
        <v>7641510.8700000001</v>
      </c>
      <c r="M66" s="710">
        <f>N66+O66</f>
        <v>3476353.75</v>
      </c>
      <c r="N66" s="612">
        <v>3476353.75</v>
      </c>
      <c r="O66" s="385">
        <v>0</v>
      </c>
      <c r="P66" s="480">
        <f>M66/L66</f>
        <v>0.45493015833398925</v>
      </c>
      <c r="Q66" s="1140">
        <f>(M66+M67+M68+M69+M70+M71)/G66</f>
        <v>5.9428567506331145E-2</v>
      </c>
      <c r="R66" s="791" t="s">
        <v>701</v>
      </c>
      <c r="S66" s="337"/>
      <c r="T66" s="338"/>
      <c r="U66" s="9"/>
    </row>
    <row r="67" spans="1:21" ht="193.5" customHeight="1" x14ac:dyDescent="0.25">
      <c r="A67" s="1201"/>
      <c r="B67" s="1158"/>
      <c r="C67" s="1158"/>
      <c r="D67" s="902"/>
      <c r="E67" s="1204"/>
      <c r="F67" s="1207"/>
      <c r="G67" s="1209"/>
      <c r="H67" s="1212"/>
      <c r="I67" s="915"/>
      <c r="J67" s="798" t="s">
        <v>715</v>
      </c>
      <c r="K67" s="761" t="s">
        <v>691</v>
      </c>
      <c r="L67" s="483">
        <v>274730.37</v>
      </c>
      <c r="M67" s="483">
        <f>N67+O67</f>
        <v>274730.37</v>
      </c>
      <c r="N67" s="612">
        <v>274730.37</v>
      </c>
      <c r="O67" s="617">
        <v>0</v>
      </c>
      <c r="P67" s="480">
        <f>M67/L67</f>
        <v>1</v>
      </c>
      <c r="Q67" s="1141"/>
      <c r="R67" s="797" t="s">
        <v>700</v>
      </c>
      <c r="S67" s="337"/>
      <c r="T67" s="338"/>
      <c r="U67" s="9"/>
    </row>
    <row r="68" spans="1:21" ht="81" customHeight="1" x14ac:dyDescent="0.25">
      <c r="A68" s="1201"/>
      <c r="B68" s="1158"/>
      <c r="C68" s="1158"/>
      <c r="D68" s="902"/>
      <c r="E68" s="1204"/>
      <c r="F68" s="1207"/>
      <c r="G68" s="1209"/>
      <c r="H68" s="1212"/>
      <c r="I68" s="915"/>
      <c r="J68" s="734" t="s">
        <v>649</v>
      </c>
      <c r="K68" s="481" t="s">
        <v>461</v>
      </c>
      <c r="L68" s="710">
        <v>0</v>
      </c>
      <c r="M68" s="710">
        <v>0</v>
      </c>
      <c r="N68" s="624">
        <v>0</v>
      </c>
      <c r="O68" s="385">
        <v>0</v>
      </c>
      <c r="P68" s="480">
        <v>0</v>
      </c>
      <c r="Q68" s="1141"/>
      <c r="R68" s="503" t="s">
        <v>510</v>
      </c>
      <c r="S68" s="337"/>
      <c r="T68" s="338"/>
      <c r="U68" s="9"/>
    </row>
    <row r="69" spans="1:21" ht="379.5" customHeight="1" x14ac:dyDescent="0.25">
      <c r="A69" s="1201"/>
      <c r="B69" s="1158"/>
      <c r="C69" s="1158"/>
      <c r="D69" s="902"/>
      <c r="E69" s="1204"/>
      <c r="F69" s="1207"/>
      <c r="G69" s="1209"/>
      <c r="H69" s="1212"/>
      <c r="I69" s="915"/>
      <c r="J69" s="734" t="s">
        <v>649</v>
      </c>
      <c r="K69" s="481" t="s">
        <v>418</v>
      </c>
      <c r="L69" s="710">
        <v>60000</v>
      </c>
      <c r="M69" s="710">
        <f>N69+O69</f>
        <v>60000</v>
      </c>
      <c r="N69" s="612">
        <v>60000</v>
      </c>
      <c r="O69" s="385">
        <v>0</v>
      </c>
      <c r="P69" s="480">
        <f>M69/L69</f>
        <v>1</v>
      </c>
      <c r="Q69" s="1141"/>
      <c r="R69" s="833" t="s">
        <v>766</v>
      </c>
      <c r="S69" s="337"/>
      <c r="T69" s="338"/>
      <c r="U69" s="9"/>
    </row>
    <row r="70" spans="1:21" ht="390" customHeight="1" x14ac:dyDescent="0.25">
      <c r="A70" s="1201"/>
      <c r="B70" s="1158"/>
      <c r="C70" s="1158"/>
      <c r="D70" s="902"/>
      <c r="E70" s="1204"/>
      <c r="F70" s="1207"/>
      <c r="G70" s="1209"/>
      <c r="H70" s="1212"/>
      <c r="I70" s="915"/>
      <c r="J70" s="734" t="s">
        <v>649</v>
      </c>
      <c r="K70" s="481" t="s">
        <v>437</v>
      </c>
      <c r="L70" s="710">
        <v>100000</v>
      </c>
      <c r="M70" s="710">
        <f>N70+O70</f>
        <v>100000</v>
      </c>
      <c r="N70" s="612">
        <v>100000</v>
      </c>
      <c r="O70" s="385">
        <v>0</v>
      </c>
      <c r="P70" s="480">
        <f>M70/L70</f>
        <v>1</v>
      </c>
      <c r="Q70" s="1141"/>
      <c r="R70" s="833" t="s">
        <v>767</v>
      </c>
      <c r="S70" s="337"/>
      <c r="T70" s="338"/>
      <c r="U70" s="9"/>
    </row>
    <row r="71" spans="1:21" ht="360" x14ac:dyDescent="0.25">
      <c r="A71" s="1202"/>
      <c r="B71" s="1170"/>
      <c r="C71" s="1170"/>
      <c r="D71" s="903"/>
      <c r="E71" s="1205"/>
      <c r="F71" s="1208"/>
      <c r="G71" s="1210"/>
      <c r="H71" s="1213"/>
      <c r="I71" s="951"/>
      <c r="J71" s="734" t="s">
        <v>649</v>
      </c>
      <c r="K71" s="481" t="s">
        <v>438</v>
      </c>
      <c r="L71" s="710">
        <v>10000</v>
      </c>
      <c r="M71" s="710">
        <f>N71+O71</f>
        <v>10000</v>
      </c>
      <c r="N71" s="612">
        <v>10000</v>
      </c>
      <c r="O71" s="385">
        <v>0</v>
      </c>
      <c r="P71" s="480">
        <f>M71/L71</f>
        <v>1</v>
      </c>
      <c r="Q71" s="1142"/>
      <c r="R71" s="833" t="s">
        <v>768</v>
      </c>
      <c r="S71" s="337"/>
      <c r="T71" s="338"/>
      <c r="U71" s="9"/>
    </row>
    <row r="72" spans="1:21" ht="184.5" customHeight="1" x14ac:dyDescent="0.25">
      <c r="A72" s="504">
        <v>25</v>
      </c>
      <c r="B72" s="481" t="s">
        <v>69</v>
      </c>
      <c r="C72" s="752" t="s">
        <v>382</v>
      </c>
      <c r="D72" s="481" t="s">
        <v>481</v>
      </c>
      <c r="E72" s="221" t="s">
        <v>389</v>
      </c>
      <c r="F72" s="485" t="s">
        <v>68</v>
      </c>
      <c r="G72" s="359" t="s">
        <v>673</v>
      </c>
      <c r="H72" s="428" t="s">
        <v>69</v>
      </c>
      <c r="I72" s="709" t="s">
        <v>383</v>
      </c>
      <c r="J72" s="798" t="s">
        <v>717</v>
      </c>
      <c r="K72" s="481" t="s">
        <v>384</v>
      </c>
      <c r="L72" s="710">
        <v>1288295.8999999999</v>
      </c>
      <c r="M72" s="710">
        <v>1288295.8999999999</v>
      </c>
      <c r="N72" s="715">
        <v>1288295.8999999999</v>
      </c>
      <c r="O72" s="385">
        <v>0</v>
      </c>
      <c r="P72" s="505">
        <f t="shared" si="0"/>
        <v>1</v>
      </c>
      <c r="Q72" s="505">
        <f>M72/14016475</f>
        <v>9.1912973839713613E-2</v>
      </c>
      <c r="R72" s="506" t="s">
        <v>511</v>
      </c>
      <c r="S72" s="337"/>
      <c r="T72" s="338"/>
      <c r="U72" s="9"/>
    </row>
    <row r="73" spans="1:21" ht="150" x14ac:dyDescent="0.25">
      <c r="A73" s="507">
        <v>26</v>
      </c>
      <c r="B73" s="527" t="s">
        <v>520</v>
      </c>
      <c r="C73" s="792" t="s">
        <v>702</v>
      </c>
      <c r="D73" s="481" t="s">
        <v>483</v>
      </c>
      <c r="E73" s="750" t="s">
        <v>710</v>
      </c>
      <c r="F73" s="485" t="s">
        <v>68</v>
      </c>
      <c r="G73" s="751">
        <v>6979266.3099999996</v>
      </c>
      <c r="H73" s="428" t="s">
        <v>189</v>
      </c>
      <c r="I73" s="474" t="s">
        <v>494</v>
      </c>
      <c r="J73" s="798" t="s">
        <v>717</v>
      </c>
      <c r="K73" s="754" t="s">
        <v>678</v>
      </c>
      <c r="L73" s="508">
        <v>581901</v>
      </c>
      <c r="M73" s="508">
        <f>N73+O73</f>
        <v>581901</v>
      </c>
      <c r="N73" s="613">
        <v>581901</v>
      </c>
      <c r="O73" s="618">
        <v>0</v>
      </c>
      <c r="P73" s="505">
        <f>M73/L73</f>
        <v>1</v>
      </c>
      <c r="Q73" s="505">
        <f>M73/G73</f>
        <v>8.3375669325906551E-2</v>
      </c>
      <c r="R73" s="506" t="s">
        <v>512</v>
      </c>
      <c r="S73" s="337"/>
      <c r="T73" s="338"/>
      <c r="U73" s="9"/>
    </row>
    <row r="74" spans="1:21" ht="165" x14ac:dyDescent="0.25">
      <c r="A74" s="507">
        <v>27</v>
      </c>
      <c r="B74" s="523" t="s">
        <v>519</v>
      </c>
      <c r="C74" s="818" t="s">
        <v>516</v>
      </c>
      <c r="D74" s="818" t="s">
        <v>485</v>
      </c>
      <c r="E74" s="750" t="s">
        <v>746</v>
      </c>
      <c r="F74" s="485" t="s">
        <v>517</v>
      </c>
      <c r="G74" s="751">
        <v>3179978.87</v>
      </c>
      <c r="H74" s="428" t="s">
        <v>458</v>
      </c>
      <c r="I74" s="522" t="s">
        <v>494</v>
      </c>
      <c r="J74" s="481" t="s">
        <v>518</v>
      </c>
      <c r="K74" s="528" t="s">
        <v>522</v>
      </c>
      <c r="L74" s="508">
        <v>27029.82</v>
      </c>
      <c r="M74" s="508">
        <f>N74+O74</f>
        <v>27029.82</v>
      </c>
      <c r="N74" s="613">
        <v>27029.82</v>
      </c>
      <c r="O74" s="618">
        <v>0</v>
      </c>
      <c r="P74" s="505">
        <f>M74/L74</f>
        <v>1</v>
      </c>
      <c r="Q74" s="505">
        <f>M74/G74</f>
        <v>8.4999998757853377E-3</v>
      </c>
      <c r="R74" s="762" t="s">
        <v>692</v>
      </c>
      <c r="S74" s="337"/>
      <c r="T74" s="338"/>
      <c r="U74" s="9"/>
    </row>
    <row r="75" spans="1:21" ht="150" x14ac:dyDescent="0.25">
      <c r="A75" s="484">
        <v>28</v>
      </c>
      <c r="B75" s="782" t="s">
        <v>520</v>
      </c>
      <c r="C75" s="783" t="s">
        <v>521</v>
      </c>
      <c r="D75" s="782" t="s">
        <v>483</v>
      </c>
      <c r="E75" s="750" t="s">
        <v>683</v>
      </c>
      <c r="F75" s="784" t="s">
        <v>517</v>
      </c>
      <c r="G75" s="751">
        <v>12484471.109999999</v>
      </c>
      <c r="H75" s="785" t="s">
        <v>189</v>
      </c>
      <c r="I75" s="760" t="s">
        <v>494</v>
      </c>
      <c r="J75" s="782" t="s">
        <v>518</v>
      </c>
      <c r="K75" s="528" t="s">
        <v>523</v>
      </c>
      <c r="L75" s="508">
        <v>70013.509999999995</v>
      </c>
      <c r="M75" s="508">
        <f>N75+O75</f>
        <v>70013.509999999995</v>
      </c>
      <c r="N75" s="613">
        <v>70013.509999999995</v>
      </c>
      <c r="O75" s="786">
        <v>0</v>
      </c>
      <c r="P75" s="505">
        <f>M75/L75</f>
        <v>1</v>
      </c>
      <c r="Q75" s="505">
        <f>M75/G75</f>
        <v>5.6080477405181803E-3</v>
      </c>
      <c r="R75" s="834" t="s">
        <v>759</v>
      </c>
      <c r="S75" s="337"/>
      <c r="T75" s="338"/>
      <c r="U75" s="9"/>
    </row>
    <row r="76" spans="1:21" ht="210.75" thickBot="1" x14ac:dyDescent="0.3">
      <c r="A76" s="765">
        <v>29</v>
      </c>
      <c r="B76" s="766" t="s">
        <v>679</v>
      </c>
      <c r="C76" s="767" t="s">
        <v>530</v>
      </c>
      <c r="D76" s="768" t="s">
        <v>488</v>
      </c>
      <c r="E76" s="769" t="s">
        <v>525</v>
      </c>
      <c r="F76" s="770" t="s">
        <v>524</v>
      </c>
      <c r="G76" s="771">
        <v>4550790</v>
      </c>
      <c r="H76" s="772" t="s">
        <v>526</v>
      </c>
      <c r="I76" s="773"/>
      <c r="J76" s="773" t="s">
        <v>716</v>
      </c>
      <c r="K76" s="774" t="s">
        <v>527</v>
      </c>
      <c r="L76" s="775">
        <v>1414.57</v>
      </c>
      <c r="M76" s="776">
        <v>1414.57</v>
      </c>
      <c r="N76" s="777">
        <v>1414.57</v>
      </c>
      <c r="O76" s="778">
        <v>0</v>
      </c>
      <c r="P76" s="779">
        <f>M76/L76</f>
        <v>1</v>
      </c>
      <c r="Q76" s="780">
        <f>M76/G76</f>
        <v>3.1084053537957146E-4</v>
      </c>
      <c r="R76" s="781" t="s">
        <v>583</v>
      </c>
      <c r="S76" s="337"/>
      <c r="T76" s="338"/>
      <c r="U76" s="9"/>
    </row>
    <row r="77" spans="1:21" ht="28.5" customHeight="1" thickBot="1" x14ac:dyDescent="0.3">
      <c r="A77" s="526"/>
      <c r="B77" s="525" t="s">
        <v>122</v>
      </c>
      <c r="C77" s="400"/>
      <c r="D77" s="400"/>
      <c r="E77" s="509"/>
      <c r="F77" s="510"/>
      <c r="G77" s="342">
        <f>SUM(G5:G73)</f>
        <v>3503172483.8799992</v>
      </c>
      <c r="H77" s="429"/>
      <c r="I77" s="511"/>
      <c r="J77" s="511"/>
      <c r="K77" s="529"/>
      <c r="L77" s="666">
        <f>SUM(L5:L76)</f>
        <v>901304036.48000014</v>
      </c>
      <c r="M77" s="666">
        <f>SUM(M5:M76)</f>
        <v>301658773.3499999</v>
      </c>
      <c r="N77" s="667">
        <f>SUM(N5:N76)</f>
        <v>333117743.11999995</v>
      </c>
      <c r="O77" s="623">
        <f>SUM(O5:O76)</f>
        <v>7633649.4800000004</v>
      </c>
      <c r="P77" s="350">
        <f>M77/L77</f>
        <v>0.33469147051433812</v>
      </c>
      <c r="Q77" s="524">
        <f>M77/G77</f>
        <v>8.6110168636598941E-2</v>
      </c>
      <c r="R77" s="512" t="s">
        <v>194</v>
      </c>
      <c r="S77" s="231">
        <f>T77/L77</f>
        <v>0.66530852948566188</v>
      </c>
      <c r="T77" s="324">
        <f>L77-M77</f>
        <v>599645263.13000023</v>
      </c>
      <c r="U77" s="9"/>
    </row>
    <row r="78" spans="1:21" ht="30" customHeight="1" x14ac:dyDescent="0.25">
      <c r="A78" s="437"/>
      <c r="B78" s="672" t="s">
        <v>142</v>
      </c>
      <c r="C78" s="1305" t="s">
        <v>208</v>
      </c>
      <c r="D78" s="1305"/>
      <c r="E78" s="1305"/>
      <c r="F78" s="1305"/>
      <c r="G78" s="1305"/>
      <c r="H78" s="1305"/>
      <c r="I78" s="1305"/>
      <c r="J78" s="1305"/>
      <c r="K78" s="1306"/>
      <c r="L78" s="717" t="s">
        <v>194</v>
      </c>
      <c r="M78" s="717" t="s">
        <v>194</v>
      </c>
      <c r="N78" s="629">
        <f>N5+N10+N13+N16+N20+N21+N26+N28+N30+N31+N32+N34+N35+N36+N38+N39+N43+N45+N48+N50+N51+N52+N53+N54+N55+N56+N57+N58+N42+N61+N63+N64+N65+N66+N67+N69+N70+N71+N72+N73+N74+N75+N76+N18</f>
        <v>180881439.44000003</v>
      </c>
      <c r="O78" s="630" t="s">
        <v>194</v>
      </c>
      <c r="P78" s="628" t="s">
        <v>194</v>
      </c>
      <c r="Q78" s="631" t="s">
        <v>194</v>
      </c>
      <c r="R78" s="513" t="s">
        <v>194</v>
      </c>
      <c r="S78" s="514" t="s">
        <v>194</v>
      </c>
      <c r="T78" s="515" t="s">
        <v>194</v>
      </c>
    </row>
    <row r="79" spans="1:21" ht="30" customHeight="1" x14ac:dyDescent="0.25">
      <c r="A79" s="634"/>
      <c r="B79" s="673" t="s">
        <v>142</v>
      </c>
      <c r="C79" s="1284" t="s">
        <v>590</v>
      </c>
      <c r="D79" s="1284"/>
      <c r="E79" s="1284"/>
      <c r="F79" s="1284"/>
      <c r="G79" s="1284"/>
      <c r="H79" s="1284"/>
      <c r="I79" s="1284"/>
      <c r="J79" s="1284"/>
      <c r="K79" s="1285"/>
      <c r="L79" s="718" t="s">
        <v>194</v>
      </c>
      <c r="M79" s="718" t="s">
        <v>194</v>
      </c>
      <c r="N79" s="671">
        <f>N7+N12+N15</f>
        <v>39092619.25</v>
      </c>
      <c r="O79" s="635" t="s">
        <v>194</v>
      </c>
      <c r="P79" s="632" t="s">
        <v>194</v>
      </c>
      <c r="Q79" s="633" t="s">
        <v>194</v>
      </c>
      <c r="R79" s="636" t="s">
        <v>194</v>
      </c>
      <c r="S79" s="514"/>
      <c r="T79" s="515"/>
    </row>
    <row r="80" spans="1:21" ht="30.75" customHeight="1" thickBot="1" x14ac:dyDescent="0.3">
      <c r="A80" s="438"/>
      <c r="B80" s="439" t="s">
        <v>142</v>
      </c>
      <c r="C80" s="1281" t="s">
        <v>513</v>
      </c>
      <c r="D80" s="1281"/>
      <c r="E80" s="1281"/>
      <c r="F80" s="1281"/>
      <c r="G80" s="1281"/>
      <c r="H80" s="1281"/>
      <c r="I80" s="1281"/>
      <c r="J80" s="1281"/>
      <c r="K80" s="1282"/>
      <c r="L80" s="719" t="s">
        <v>194</v>
      </c>
      <c r="M80" s="719" t="s">
        <v>194</v>
      </c>
      <c r="N80" s="614">
        <f>N17+N19+N23+N27+N29+N33+N40+N44+N47+N49</f>
        <v>113143684.43000001</v>
      </c>
      <c r="O80" s="716">
        <f>O77</f>
        <v>7633649.4800000004</v>
      </c>
      <c r="P80" s="516" t="s">
        <v>194</v>
      </c>
      <c r="Q80" s="517" t="s">
        <v>194</v>
      </c>
      <c r="R80" s="518" t="s">
        <v>194</v>
      </c>
      <c r="S80" s="519" t="s">
        <v>194</v>
      </c>
      <c r="T80" s="520" t="s">
        <v>194</v>
      </c>
    </row>
    <row r="81" spans="1:17" x14ac:dyDescent="0.25">
      <c r="A81" s="17"/>
      <c r="B81" s="148"/>
      <c r="C81" s="401"/>
      <c r="D81" s="401"/>
      <c r="E81" s="403"/>
      <c r="F81" s="403"/>
      <c r="G81" s="405"/>
      <c r="H81" s="430"/>
      <c r="I81" s="19"/>
      <c r="J81" s="19"/>
      <c r="K81" s="19"/>
      <c r="L81" s="19"/>
      <c r="M81" s="19"/>
      <c r="N81" s="625"/>
      <c r="O81" s="21"/>
      <c r="P81" s="21"/>
      <c r="Q81" s="21"/>
    </row>
    <row r="82" spans="1:17" x14ac:dyDescent="0.25">
      <c r="A82" s="22"/>
      <c r="B82" s="24"/>
      <c r="C82" s="402"/>
      <c r="D82" s="402"/>
      <c r="N82" s="21"/>
      <c r="O82" s="21"/>
      <c r="P82" s="21"/>
      <c r="Q82" s="21"/>
    </row>
    <row r="83" spans="1:17" x14ac:dyDescent="0.25">
      <c r="A83" s="22"/>
      <c r="B83" s="381" t="s">
        <v>400</v>
      </c>
      <c r="C83" s="401"/>
      <c r="D83" s="401"/>
      <c r="L83" s="521"/>
      <c r="M83" s="521"/>
      <c r="N83" s="626"/>
      <c r="O83" s="71"/>
      <c r="P83" s="170"/>
      <c r="Q83" s="170"/>
    </row>
    <row r="84" spans="1:17" ht="52.15" customHeight="1" x14ac:dyDescent="0.25">
      <c r="A84" s="17"/>
      <c r="B84" s="863" t="s">
        <v>514</v>
      </c>
      <c r="C84" s="863"/>
      <c r="D84" s="863"/>
      <c r="E84" s="863"/>
      <c r="F84" s="863"/>
      <c r="G84" s="863"/>
      <c r="H84" s="863"/>
      <c r="I84" s="863"/>
      <c r="J84" s="19"/>
      <c r="K84" s="19"/>
      <c r="L84" s="234"/>
      <c r="M84" s="234"/>
      <c r="N84" s="627"/>
      <c r="O84" s="21"/>
      <c r="P84" s="21"/>
      <c r="Q84" s="21"/>
    </row>
    <row r="85" spans="1:17" ht="27.6" customHeight="1" x14ac:dyDescent="0.25">
      <c r="A85" s="17"/>
      <c r="B85" s="863" t="s">
        <v>515</v>
      </c>
      <c r="C85" s="1283"/>
      <c r="D85" s="1283"/>
      <c r="E85" s="1283"/>
      <c r="F85" s="1283"/>
      <c r="G85" s="1283"/>
      <c r="H85" s="1283"/>
      <c r="I85" s="1283"/>
      <c r="J85" s="19"/>
      <c r="K85" s="19"/>
      <c r="L85" s="19"/>
      <c r="M85" s="19"/>
      <c r="N85" s="21"/>
      <c r="O85" s="21"/>
      <c r="P85" s="21"/>
      <c r="Q85" s="21"/>
    </row>
    <row r="86" spans="1:17" x14ac:dyDescent="0.25">
      <c r="A86" s="17"/>
      <c r="B86" s="24"/>
      <c r="C86" s="58"/>
      <c r="D86" s="58"/>
      <c r="E86" s="403"/>
      <c r="F86" s="403"/>
      <c r="G86" s="405"/>
      <c r="H86" s="430"/>
      <c r="I86" s="19"/>
      <c r="J86" s="19"/>
      <c r="K86" s="19"/>
      <c r="L86" s="19"/>
      <c r="M86" s="21"/>
      <c r="N86" s="21"/>
      <c r="O86" s="21"/>
      <c r="P86" s="21"/>
      <c r="Q86" s="21"/>
    </row>
    <row r="87" spans="1:17" x14ac:dyDescent="0.25">
      <c r="A87" s="17"/>
      <c r="B87" s="24"/>
      <c r="C87" s="58"/>
      <c r="D87" s="58"/>
      <c r="E87" s="403"/>
      <c r="F87" s="403"/>
      <c r="G87" s="405"/>
      <c r="H87" s="430"/>
      <c r="I87" s="19"/>
      <c r="J87" s="19"/>
      <c r="K87" s="19"/>
      <c r="L87" s="19"/>
      <c r="M87" s="21"/>
      <c r="N87" s="21"/>
      <c r="O87" s="21"/>
      <c r="P87" s="21"/>
      <c r="Q87" s="21"/>
    </row>
    <row r="88" spans="1:17" x14ac:dyDescent="0.25">
      <c r="A88" s="17"/>
      <c r="B88" s="24"/>
      <c r="C88" s="58"/>
      <c r="D88" s="58"/>
      <c r="E88" s="403"/>
      <c r="F88" s="403"/>
      <c r="G88" s="405"/>
      <c r="H88" s="430"/>
      <c r="I88" s="19"/>
      <c r="J88" s="19"/>
      <c r="K88" s="19"/>
      <c r="L88" s="19"/>
      <c r="M88" s="21"/>
      <c r="N88" s="21"/>
      <c r="O88" s="21"/>
      <c r="P88" s="21"/>
      <c r="Q88" s="21"/>
    </row>
    <row r="89" spans="1:17" x14ac:dyDescent="0.25">
      <c r="A89" s="17"/>
      <c r="B89" s="149"/>
      <c r="C89" s="58"/>
      <c r="D89" s="58"/>
      <c r="I89" s="23"/>
      <c r="J89" s="23"/>
      <c r="K89" s="23"/>
      <c r="L89" s="375"/>
      <c r="M89" s="21"/>
      <c r="N89" s="375"/>
      <c r="O89" s="375"/>
      <c r="P89" s="375"/>
      <c r="Q89" s="375"/>
    </row>
    <row r="90" spans="1:17" x14ac:dyDescent="0.25">
      <c r="A90" s="17"/>
      <c r="B90" s="149"/>
      <c r="C90" s="402"/>
      <c r="D90" s="402"/>
      <c r="I90" s="23"/>
      <c r="J90" s="23"/>
      <c r="K90" s="23"/>
      <c r="L90" s="375"/>
      <c r="M90" s="375"/>
      <c r="N90" s="375"/>
      <c r="O90" s="375"/>
      <c r="P90" s="375"/>
      <c r="Q90" s="375"/>
    </row>
    <row r="91" spans="1:17" x14ac:dyDescent="0.25">
      <c r="A91" s="17"/>
      <c r="B91" s="149"/>
      <c r="C91" s="402"/>
      <c r="D91" s="402"/>
      <c r="I91" s="23"/>
      <c r="J91" s="23"/>
      <c r="K91" s="23"/>
      <c r="L91" s="375"/>
      <c r="M91" s="375"/>
      <c r="N91" s="375"/>
      <c r="O91" s="375"/>
      <c r="P91" s="375"/>
      <c r="Q91" s="375"/>
    </row>
    <row r="92" spans="1:17" x14ac:dyDescent="0.25">
      <c r="A92" s="17"/>
      <c r="B92" s="149"/>
      <c r="C92" s="402"/>
      <c r="D92" s="402"/>
      <c r="I92" s="23"/>
      <c r="J92" s="23"/>
      <c r="K92" s="23"/>
      <c r="L92" s="375"/>
      <c r="M92" s="375"/>
      <c r="N92" s="375"/>
      <c r="O92" s="375"/>
      <c r="P92" s="375"/>
      <c r="Q92" s="375"/>
    </row>
    <row r="93" spans="1:17" x14ac:dyDescent="0.25">
      <c r="A93" s="17"/>
      <c r="B93" s="149"/>
      <c r="C93" s="402"/>
      <c r="D93" s="402"/>
      <c r="I93" s="23"/>
      <c r="J93" s="23"/>
      <c r="K93" s="23"/>
      <c r="L93" s="375"/>
      <c r="M93" s="375"/>
      <c r="N93" s="375"/>
      <c r="O93" s="375"/>
      <c r="P93" s="9"/>
      <c r="Q93" s="9"/>
    </row>
    <row r="94" spans="1:17" x14ac:dyDescent="0.25">
      <c r="A94" s="17"/>
      <c r="I94" s="23"/>
      <c r="J94" s="23"/>
      <c r="K94" s="23"/>
      <c r="L94" s="375"/>
      <c r="M94" s="375"/>
      <c r="N94" s="375"/>
      <c r="O94" s="375"/>
      <c r="P94" s="9"/>
      <c r="Q94" s="9"/>
    </row>
    <row r="95" spans="1:17" x14ac:dyDescent="0.25">
      <c r="A95" s="17"/>
      <c r="I95" s="23"/>
      <c r="J95" s="23"/>
      <c r="K95" s="23"/>
      <c r="L95" s="375"/>
      <c r="M95" s="375"/>
      <c r="N95" s="375"/>
      <c r="O95" s="375"/>
      <c r="P95" s="9"/>
      <c r="Q95" s="9"/>
    </row>
    <row r="96" spans="1:17" x14ac:dyDescent="0.25">
      <c r="A96" s="17"/>
      <c r="I96" s="23"/>
      <c r="J96" s="23"/>
      <c r="K96" s="23"/>
      <c r="L96" s="23"/>
      <c r="M96" s="23"/>
      <c r="N96" s="9"/>
      <c r="O96" s="9"/>
      <c r="P96" s="9"/>
      <c r="Q96" s="9"/>
    </row>
    <row r="97" spans="1:17" x14ac:dyDescent="0.25">
      <c r="A97" s="17"/>
      <c r="I97" s="23"/>
      <c r="J97" s="23"/>
      <c r="K97" s="23"/>
      <c r="L97" s="23"/>
      <c r="M97" s="23"/>
      <c r="N97" s="9"/>
      <c r="O97" s="9"/>
      <c r="P97" s="9"/>
      <c r="Q97" s="9"/>
    </row>
    <row r="98" spans="1:17" x14ac:dyDescent="0.25">
      <c r="A98" s="17"/>
      <c r="I98" s="23"/>
      <c r="J98" s="23"/>
      <c r="K98" s="23"/>
      <c r="L98" s="23"/>
      <c r="M98" s="23"/>
      <c r="N98" s="9"/>
      <c r="O98" s="9"/>
      <c r="P98" s="9"/>
      <c r="Q98" s="9"/>
    </row>
    <row r="99" spans="1:17" x14ac:dyDescent="0.25">
      <c r="A99" s="17"/>
      <c r="I99" s="23"/>
      <c r="J99" s="23"/>
      <c r="K99" s="23"/>
      <c r="L99" s="23"/>
      <c r="M99" s="23"/>
      <c r="N99" s="9"/>
      <c r="O99" s="9"/>
      <c r="P99" s="9"/>
      <c r="Q99" s="9"/>
    </row>
    <row r="100" spans="1:17" x14ac:dyDescent="0.25">
      <c r="A100" s="17"/>
      <c r="I100" s="23"/>
      <c r="J100" s="23"/>
      <c r="K100" s="23"/>
      <c r="L100" s="23"/>
      <c r="M100" s="23"/>
      <c r="N100" s="9"/>
      <c r="O100" s="9"/>
      <c r="P100" s="9"/>
      <c r="Q100" s="9"/>
    </row>
    <row r="101" spans="1:17" x14ac:dyDescent="0.25">
      <c r="A101" s="17"/>
      <c r="I101" s="23"/>
      <c r="J101" s="23"/>
      <c r="K101" s="23"/>
      <c r="L101" s="23"/>
      <c r="M101" s="23"/>
      <c r="N101" s="9"/>
      <c r="O101" s="9"/>
      <c r="P101" s="9"/>
      <c r="Q101" s="9"/>
    </row>
    <row r="102" spans="1:17" x14ac:dyDescent="0.25">
      <c r="A102" s="17"/>
      <c r="I102" s="23"/>
      <c r="J102" s="23"/>
      <c r="K102" s="23"/>
      <c r="L102" s="23"/>
      <c r="M102" s="23"/>
      <c r="N102" s="9"/>
      <c r="O102" s="9"/>
      <c r="P102" s="9"/>
      <c r="Q102" s="9"/>
    </row>
    <row r="103" spans="1:17" x14ac:dyDescent="0.25">
      <c r="A103" s="17"/>
      <c r="I103" s="23"/>
      <c r="J103" s="23"/>
      <c r="K103" s="23"/>
      <c r="L103" s="23"/>
      <c r="M103" s="23"/>
      <c r="N103" s="9"/>
      <c r="O103" s="9"/>
      <c r="P103" s="9"/>
      <c r="Q103" s="9"/>
    </row>
    <row r="104" spans="1:17" x14ac:dyDescent="0.25">
      <c r="A104" s="17"/>
      <c r="I104" s="23"/>
      <c r="J104" s="23"/>
      <c r="K104" s="23"/>
      <c r="L104" s="23"/>
      <c r="M104" s="23"/>
      <c r="N104" s="9"/>
      <c r="O104" s="9"/>
      <c r="P104" s="9"/>
      <c r="Q104" s="9"/>
    </row>
    <row r="105" spans="1:17" x14ac:dyDescent="0.25">
      <c r="A105" s="17"/>
      <c r="I105" s="23"/>
      <c r="J105" s="23"/>
      <c r="K105" s="23"/>
      <c r="L105" s="23"/>
      <c r="M105" s="23"/>
      <c r="N105" s="9"/>
      <c r="O105" s="9"/>
      <c r="P105" s="9"/>
      <c r="Q105" s="9"/>
    </row>
    <row r="106" spans="1:17" x14ac:dyDescent="0.25">
      <c r="A106" s="17"/>
      <c r="I106" s="23"/>
      <c r="J106" s="23"/>
      <c r="K106" s="23"/>
      <c r="L106" s="23"/>
      <c r="M106" s="23"/>
      <c r="N106" s="9"/>
      <c r="O106" s="9"/>
      <c r="P106" s="9"/>
      <c r="Q106" s="9"/>
    </row>
    <row r="107" spans="1:17" x14ac:dyDescent="0.25">
      <c r="A107" s="17"/>
      <c r="I107" s="23"/>
      <c r="J107" s="23"/>
      <c r="K107" s="23"/>
      <c r="L107" s="23"/>
      <c r="M107" s="23"/>
      <c r="N107" s="9"/>
      <c r="O107" s="9"/>
      <c r="P107" s="9"/>
      <c r="Q107" s="9"/>
    </row>
    <row r="108" spans="1:17" x14ac:dyDescent="0.25">
      <c r="A108" s="17"/>
      <c r="I108" s="23"/>
      <c r="J108" s="23"/>
      <c r="K108" s="23"/>
      <c r="L108" s="23"/>
      <c r="M108" s="23"/>
      <c r="N108" s="9"/>
      <c r="O108" s="9"/>
      <c r="P108" s="9"/>
      <c r="Q108" s="9"/>
    </row>
    <row r="109" spans="1:17" x14ac:dyDescent="0.25">
      <c r="A109" s="17"/>
      <c r="I109" s="23"/>
      <c r="J109" s="23"/>
      <c r="K109" s="23"/>
      <c r="L109" s="23"/>
      <c r="M109" s="23"/>
      <c r="N109" s="9"/>
      <c r="O109" s="9"/>
      <c r="P109" s="9"/>
      <c r="Q109" s="9"/>
    </row>
    <row r="110" spans="1:17" x14ac:dyDescent="0.25">
      <c r="A110" s="17"/>
      <c r="I110" s="23"/>
      <c r="J110" s="23"/>
      <c r="K110" s="23"/>
      <c r="L110" s="23"/>
      <c r="M110" s="23"/>
      <c r="N110" s="9"/>
      <c r="O110" s="9"/>
      <c r="P110" s="9"/>
      <c r="Q110" s="9"/>
    </row>
    <row r="111" spans="1:17" x14ac:dyDescent="0.25">
      <c r="A111" s="17"/>
      <c r="I111" s="23"/>
      <c r="J111" s="23"/>
      <c r="K111" s="23"/>
      <c r="L111" s="23"/>
      <c r="M111" s="23"/>
      <c r="N111" s="9"/>
      <c r="O111" s="9"/>
      <c r="P111" s="9"/>
      <c r="Q111" s="9"/>
    </row>
    <row r="112" spans="1:17" x14ac:dyDescent="0.25">
      <c r="A112" s="17"/>
      <c r="I112" s="23"/>
      <c r="J112" s="23"/>
      <c r="K112" s="23"/>
      <c r="L112" s="23"/>
      <c r="M112" s="23"/>
      <c r="N112" s="9"/>
      <c r="O112" s="9"/>
      <c r="P112" s="9"/>
      <c r="Q112" s="9"/>
    </row>
    <row r="113" spans="1:17" x14ac:dyDescent="0.25">
      <c r="A113" s="17"/>
      <c r="I113" s="23"/>
      <c r="J113" s="23"/>
      <c r="K113" s="23"/>
      <c r="L113" s="23"/>
      <c r="M113" s="23"/>
      <c r="N113" s="9"/>
      <c r="O113" s="9"/>
      <c r="P113" s="9"/>
      <c r="Q113" s="9"/>
    </row>
    <row r="114" spans="1:17" x14ac:dyDescent="0.25">
      <c r="A114" s="17"/>
      <c r="I114" s="23"/>
      <c r="J114" s="23"/>
      <c r="K114" s="23"/>
      <c r="L114" s="23"/>
      <c r="M114" s="23"/>
      <c r="N114" s="9"/>
      <c r="O114" s="9"/>
      <c r="P114" s="9"/>
      <c r="Q114" s="9"/>
    </row>
    <row r="115" spans="1:17" x14ac:dyDescent="0.25">
      <c r="A115" s="17"/>
      <c r="I115" s="23"/>
      <c r="J115" s="23"/>
      <c r="K115" s="23"/>
      <c r="L115" s="23"/>
      <c r="M115" s="23"/>
      <c r="N115" s="9"/>
      <c r="O115" s="9"/>
      <c r="P115" s="9"/>
      <c r="Q115" s="9"/>
    </row>
    <row r="116" spans="1:17" x14ac:dyDescent="0.25">
      <c r="A116" s="17"/>
      <c r="I116" s="23"/>
      <c r="J116" s="23"/>
      <c r="K116" s="23"/>
      <c r="L116" s="23"/>
      <c r="M116" s="23"/>
      <c r="N116" s="9"/>
      <c r="O116" s="9"/>
      <c r="P116" s="9"/>
      <c r="Q116" s="9"/>
    </row>
    <row r="117" spans="1:17" x14ac:dyDescent="0.25">
      <c r="A117" s="17"/>
      <c r="I117" s="23"/>
      <c r="J117" s="23"/>
      <c r="K117" s="23"/>
      <c r="L117" s="23"/>
      <c r="M117" s="23"/>
      <c r="N117" s="9"/>
      <c r="O117" s="9"/>
      <c r="P117" s="9"/>
      <c r="Q117" s="9"/>
    </row>
    <row r="118" spans="1:17" x14ac:dyDescent="0.25">
      <c r="A118" s="17"/>
      <c r="I118" s="23"/>
      <c r="J118" s="23"/>
      <c r="K118" s="23"/>
      <c r="L118" s="23"/>
      <c r="M118" s="23"/>
      <c r="N118" s="9"/>
      <c r="O118" s="9"/>
      <c r="P118" s="9"/>
      <c r="Q118" s="9"/>
    </row>
    <row r="119" spans="1:17" x14ac:dyDescent="0.25">
      <c r="A119" s="17"/>
      <c r="I119" s="23"/>
      <c r="J119" s="23"/>
      <c r="K119" s="23"/>
      <c r="L119" s="23"/>
      <c r="M119" s="23"/>
      <c r="N119" s="9"/>
      <c r="O119" s="9"/>
      <c r="P119" s="9"/>
      <c r="Q119" s="9"/>
    </row>
    <row r="120" spans="1:17" x14ac:dyDescent="0.25">
      <c r="A120" s="17"/>
      <c r="I120" s="23"/>
      <c r="J120" s="23"/>
      <c r="K120" s="23"/>
      <c r="L120" s="23"/>
      <c r="M120" s="23"/>
      <c r="N120" s="9"/>
      <c r="O120" s="9"/>
      <c r="P120" s="9"/>
      <c r="Q120" s="9"/>
    </row>
    <row r="121" spans="1:17" x14ac:dyDescent="0.25">
      <c r="A121" s="17"/>
      <c r="I121" s="23"/>
      <c r="J121" s="23"/>
      <c r="K121" s="23"/>
      <c r="L121" s="23"/>
      <c r="M121" s="23"/>
      <c r="N121" s="9"/>
      <c r="O121" s="9"/>
      <c r="P121" s="9"/>
      <c r="Q121" s="9"/>
    </row>
    <row r="122" spans="1:17" x14ac:dyDescent="0.25">
      <c r="A122" s="17"/>
      <c r="I122" s="23"/>
      <c r="J122" s="23"/>
      <c r="K122" s="23"/>
      <c r="L122" s="23"/>
      <c r="M122" s="23"/>
      <c r="N122" s="9"/>
      <c r="O122" s="9"/>
      <c r="P122" s="9"/>
      <c r="Q122" s="9"/>
    </row>
    <row r="123" spans="1:17" x14ac:dyDescent="0.25">
      <c r="A123" s="17"/>
      <c r="I123" s="23"/>
      <c r="J123" s="23"/>
      <c r="K123" s="23"/>
      <c r="L123" s="23"/>
      <c r="M123" s="23"/>
      <c r="N123" s="9"/>
      <c r="O123" s="9"/>
      <c r="P123" s="9"/>
      <c r="Q123" s="9"/>
    </row>
    <row r="124" spans="1:17" x14ac:dyDescent="0.25">
      <c r="A124" s="19"/>
      <c r="I124" s="23"/>
      <c r="J124" s="23"/>
      <c r="K124" s="23"/>
      <c r="L124" s="23"/>
      <c r="M124" s="23"/>
      <c r="N124" s="9"/>
      <c r="O124" s="9"/>
      <c r="P124" s="9"/>
      <c r="Q124" s="9"/>
    </row>
    <row r="125" spans="1:17" x14ac:dyDescent="0.25">
      <c r="A125" s="19"/>
      <c r="I125" s="23"/>
      <c r="J125" s="23"/>
      <c r="K125" s="23"/>
      <c r="L125" s="23"/>
      <c r="M125" s="23"/>
      <c r="N125" s="9"/>
      <c r="O125" s="9"/>
      <c r="P125" s="9"/>
      <c r="Q125" s="9"/>
    </row>
    <row r="126" spans="1:17" x14ac:dyDescent="0.25">
      <c r="A126" s="19"/>
      <c r="I126" s="23"/>
      <c r="J126" s="23"/>
      <c r="K126" s="23"/>
      <c r="L126" s="23"/>
      <c r="M126" s="23"/>
      <c r="N126" s="9"/>
      <c r="O126" s="9"/>
      <c r="P126" s="9"/>
      <c r="Q126" s="9"/>
    </row>
    <row r="127" spans="1:17" x14ac:dyDescent="0.25">
      <c r="A127" s="19"/>
      <c r="I127" s="23"/>
      <c r="J127" s="23"/>
      <c r="K127" s="23"/>
      <c r="L127" s="23"/>
      <c r="M127" s="23"/>
      <c r="N127" s="9"/>
      <c r="O127" s="9"/>
      <c r="P127" s="9"/>
      <c r="Q127" s="9"/>
    </row>
    <row r="128" spans="1:17" x14ac:dyDescent="0.25">
      <c r="I128" s="23"/>
      <c r="J128" s="23"/>
      <c r="K128" s="23"/>
      <c r="L128" s="23"/>
      <c r="M128" s="23"/>
      <c r="N128" s="9"/>
      <c r="O128" s="9"/>
      <c r="P128" s="9"/>
      <c r="Q128" s="9"/>
    </row>
    <row r="129" spans="9:17" x14ac:dyDescent="0.25">
      <c r="I129" s="23"/>
      <c r="J129" s="23"/>
      <c r="K129" s="23"/>
      <c r="L129" s="23"/>
      <c r="M129" s="23"/>
      <c r="N129" s="9"/>
      <c r="O129" s="9"/>
      <c r="P129" s="9"/>
      <c r="Q129" s="9"/>
    </row>
    <row r="130" spans="9:17" x14ac:dyDescent="0.25">
      <c r="I130" s="23"/>
      <c r="J130" s="23"/>
      <c r="K130" s="23"/>
      <c r="L130" s="23"/>
      <c r="M130" s="23"/>
      <c r="N130" s="9"/>
      <c r="O130" s="9"/>
      <c r="P130" s="9"/>
      <c r="Q130" s="9"/>
    </row>
    <row r="131" spans="9:17" x14ac:dyDescent="0.25">
      <c r="I131" s="23"/>
      <c r="J131" s="23"/>
      <c r="K131" s="23"/>
      <c r="L131" s="23"/>
      <c r="M131" s="23"/>
      <c r="N131" s="9"/>
      <c r="O131" s="9"/>
      <c r="P131" s="9"/>
      <c r="Q131" s="9"/>
    </row>
    <row r="132" spans="9:17" x14ac:dyDescent="0.25">
      <c r="I132" s="23"/>
      <c r="J132" s="23"/>
      <c r="K132" s="23"/>
      <c r="L132" s="23"/>
      <c r="M132" s="23"/>
      <c r="N132" s="9"/>
      <c r="O132" s="9"/>
      <c r="P132" s="9"/>
      <c r="Q132" s="9"/>
    </row>
    <row r="133" spans="9:17" x14ac:dyDescent="0.25">
      <c r="I133" s="23"/>
      <c r="J133" s="23"/>
      <c r="K133" s="23"/>
      <c r="L133" s="23"/>
      <c r="M133" s="23"/>
      <c r="N133" s="9"/>
      <c r="O133" s="9"/>
      <c r="P133" s="9"/>
      <c r="Q133" s="9"/>
    </row>
    <row r="134" spans="9:17" x14ac:dyDescent="0.25">
      <c r="I134" s="23"/>
      <c r="J134" s="23"/>
      <c r="K134" s="23"/>
      <c r="L134" s="23"/>
      <c r="M134" s="23"/>
      <c r="N134" s="9"/>
      <c r="O134" s="9"/>
      <c r="P134" s="9"/>
      <c r="Q134" s="9"/>
    </row>
    <row r="135" spans="9:17" x14ac:dyDescent="0.25">
      <c r="I135" s="23"/>
      <c r="J135" s="23"/>
      <c r="K135" s="23"/>
      <c r="L135" s="23"/>
      <c r="M135" s="23"/>
      <c r="N135" s="9"/>
      <c r="O135" s="9"/>
      <c r="P135" s="9"/>
      <c r="Q135" s="9"/>
    </row>
    <row r="136" spans="9:17" x14ac:dyDescent="0.25">
      <c r="I136" s="23"/>
      <c r="J136" s="23"/>
      <c r="K136" s="23"/>
      <c r="L136" s="23"/>
      <c r="M136" s="23"/>
      <c r="N136" s="9"/>
      <c r="O136" s="9"/>
      <c r="P136" s="9"/>
      <c r="Q136" s="9"/>
    </row>
    <row r="137" spans="9:17" x14ac:dyDescent="0.25">
      <c r="I137" s="23"/>
      <c r="J137" s="23"/>
      <c r="K137" s="23"/>
      <c r="L137" s="23"/>
      <c r="M137" s="23"/>
      <c r="N137" s="9"/>
      <c r="O137" s="9"/>
      <c r="P137" s="9"/>
      <c r="Q137" s="9"/>
    </row>
    <row r="138" spans="9:17" x14ac:dyDescent="0.25">
      <c r="I138" s="23"/>
      <c r="J138" s="23"/>
      <c r="K138" s="23"/>
      <c r="L138" s="23"/>
      <c r="M138" s="23"/>
    </row>
    <row r="139" spans="9:17" x14ac:dyDescent="0.25">
      <c r="I139" s="23"/>
      <c r="J139" s="23"/>
      <c r="K139" s="23"/>
      <c r="L139" s="23"/>
      <c r="M139" s="23"/>
    </row>
    <row r="140" spans="9:17" x14ac:dyDescent="0.25">
      <c r="I140" s="23"/>
      <c r="J140" s="23"/>
      <c r="K140" s="23"/>
      <c r="L140" s="23"/>
      <c r="M140" s="23"/>
    </row>
    <row r="141" spans="9:17" x14ac:dyDescent="0.25">
      <c r="I141" s="23"/>
      <c r="J141" s="23"/>
      <c r="K141" s="23"/>
      <c r="L141" s="23"/>
      <c r="M141" s="23"/>
    </row>
    <row r="142" spans="9:17" x14ac:dyDescent="0.25">
      <c r="I142" s="23"/>
      <c r="J142" s="23"/>
      <c r="K142" s="23"/>
      <c r="L142" s="23"/>
      <c r="M142" s="23"/>
    </row>
    <row r="143" spans="9:17" x14ac:dyDescent="0.25">
      <c r="I143" s="23"/>
      <c r="J143" s="23"/>
      <c r="K143" s="23"/>
      <c r="L143" s="23"/>
      <c r="M143" s="23"/>
    </row>
    <row r="144" spans="9:17" x14ac:dyDescent="0.25">
      <c r="I144" s="23"/>
      <c r="J144" s="23"/>
      <c r="K144" s="23"/>
      <c r="L144" s="23"/>
      <c r="M144" s="23"/>
    </row>
  </sheetData>
  <autoFilter ref="A4:WVT80"/>
  <mergeCells count="236">
    <mergeCell ref="C78:K78"/>
    <mergeCell ref="A13:A18"/>
    <mergeCell ref="D45:D47"/>
    <mergeCell ref="F45:F47"/>
    <mergeCell ref="C28:C29"/>
    <mergeCell ref="C38:C41"/>
    <mergeCell ref="C19:C20"/>
    <mergeCell ref="C36:C37"/>
    <mergeCell ref="B19:B20"/>
    <mergeCell ref="I21:I25"/>
    <mergeCell ref="I26:I27"/>
    <mergeCell ref="E45:E47"/>
    <mergeCell ref="E28:E29"/>
    <mergeCell ref="K54:K57"/>
    <mergeCell ref="H45:H47"/>
    <mergeCell ref="G45:G47"/>
    <mergeCell ref="G36:G37"/>
    <mergeCell ref="H21:H25"/>
    <mergeCell ref="G21:G25"/>
    <mergeCell ref="F21:F25"/>
    <mergeCell ref="H26:H27"/>
    <mergeCell ref="I19:I20"/>
    <mergeCell ref="G43:G44"/>
    <mergeCell ref="I28:I29"/>
    <mergeCell ref="A2:A3"/>
    <mergeCell ref="B2:B3"/>
    <mergeCell ref="B5:B9"/>
    <mergeCell ref="C5:C9"/>
    <mergeCell ref="A5:A9"/>
    <mergeCell ref="A10:A12"/>
    <mergeCell ref="B10:B12"/>
    <mergeCell ref="C10:C12"/>
    <mergeCell ref="D10:D12"/>
    <mergeCell ref="C2:C3"/>
    <mergeCell ref="H2:H3"/>
    <mergeCell ref="D38:D41"/>
    <mergeCell ref="D43:D44"/>
    <mergeCell ref="G2:G3"/>
    <mergeCell ref="G32:G35"/>
    <mergeCell ref="G30:G31"/>
    <mergeCell ref="G26:G27"/>
    <mergeCell ref="G5:G9"/>
    <mergeCell ref="G38:G41"/>
    <mergeCell ref="F19:F20"/>
    <mergeCell ref="F26:F27"/>
    <mergeCell ref="F36:F37"/>
    <mergeCell ref="F30:F31"/>
    <mergeCell ref="D2:D3"/>
    <mergeCell ref="D5:D9"/>
    <mergeCell ref="E21:E25"/>
    <mergeCell ref="E19:E20"/>
    <mergeCell ref="H19:H20"/>
    <mergeCell ref="F43:F44"/>
    <mergeCell ref="E43:E44"/>
    <mergeCell ref="G10:G12"/>
    <mergeCell ref="H10:H12"/>
    <mergeCell ref="E2:E3"/>
    <mergeCell ref="E5:E9"/>
    <mergeCell ref="C80:K80"/>
    <mergeCell ref="B84:I84"/>
    <mergeCell ref="B85:I85"/>
    <mergeCell ref="I43:I44"/>
    <mergeCell ref="Q43:Q44"/>
    <mergeCell ref="I45:I47"/>
    <mergeCell ref="Q45:Q47"/>
    <mergeCell ref="I48:I49"/>
    <mergeCell ref="Q48:Q49"/>
    <mergeCell ref="I50:I53"/>
    <mergeCell ref="H59:H60"/>
    <mergeCell ref="G59:G60"/>
    <mergeCell ref="F59:F60"/>
    <mergeCell ref="E59:E60"/>
    <mergeCell ref="C59:C60"/>
    <mergeCell ref="B59:B60"/>
    <mergeCell ref="F61:F62"/>
    <mergeCell ref="G61:G62"/>
    <mergeCell ref="H61:H62"/>
    <mergeCell ref="B43:B44"/>
    <mergeCell ref="I59:I60"/>
    <mergeCell ref="I61:I62"/>
    <mergeCell ref="I54:I57"/>
    <mergeCell ref="C79:K79"/>
    <mergeCell ref="R2:R3"/>
    <mergeCell ref="S2:T2"/>
    <mergeCell ref="I5:I9"/>
    <mergeCell ref="Q5:Q9"/>
    <mergeCell ref="J2:J3"/>
    <mergeCell ref="Q2:Q3"/>
    <mergeCell ref="K2:K3"/>
    <mergeCell ref="P2:P3"/>
    <mergeCell ref="L2:L3"/>
    <mergeCell ref="M2:O2"/>
    <mergeCell ref="I2:I3"/>
    <mergeCell ref="O5:O7"/>
    <mergeCell ref="I30:I31"/>
    <mergeCell ref="I32:I35"/>
    <mergeCell ref="I36:I37"/>
    <mergeCell ref="I38:I41"/>
    <mergeCell ref="D19:D20"/>
    <mergeCell ref="F28:F29"/>
    <mergeCell ref="F38:F41"/>
    <mergeCell ref="E38:E41"/>
    <mergeCell ref="H30:H31"/>
    <mergeCell ref="G19:G20"/>
    <mergeCell ref="B48:B49"/>
    <mergeCell ref="A26:A27"/>
    <mergeCell ref="B30:B31"/>
    <mergeCell ref="B21:B25"/>
    <mergeCell ref="E26:E27"/>
    <mergeCell ref="D30:D31"/>
    <mergeCell ref="D32:D35"/>
    <mergeCell ref="D36:D37"/>
    <mergeCell ref="E30:E31"/>
    <mergeCell ref="A28:A29"/>
    <mergeCell ref="D21:D25"/>
    <mergeCell ref="D26:D27"/>
    <mergeCell ref="D28:D29"/>
    <mergeCell ref="C32:C35"/>
    <mergeCell ref="E36:E37"/>
    <mergeCell ref="E32:E35"/>
    <mergeCell ref="D48:D49"/>
    <mergeCell ref="A45:A47"/>
    <mergeCell ref="B45:B47"/>
    <mergeCell ref="C45:C47"/>
    <mergeCell ref="C26:C27"/>
    <mergeCell ref="C43:C44"/>
    <mergeCell ref="C30:C31"/>
    <mergeCell ref="C21:C25"/>
    <mergeCell ref="B26:B27"/>
    <mergeCell ref="H32:H35"/>
    <mergeCell ref="H36:H37"/>
    <mergeCell ref="H43:H44"/>
    <mergeCell ref="H5:H9"/>
    <mergeCell ref="F2:F3"/>
    <mergeCell ref="A43:A44"/>
    <mergeCell ref="F5:F9"/>
    <mergeCell ref="B28:B29"/>
    <mergeCell ref="H28:H29"/>
    <mergeCell ref="G28:G29"/>
    <mergeCell ref="H38:H41"/>
    <mergeCell ref="A32:A35"/>
    <mergeCell ref="B32:B35"/>
    <mergeCell ref="A36:A37"/>
    <mergeCell ref="B36:B37"/>
    <mergeCell ref="F32:F35"/>
    <mergeCell ref="B38:B41"/>
    <mergeCell ref="A38:A41"/>
    <mergeCell ref="A21:A25"/>
    <mergeCell ref="A19:A20"/>
    <mergeCell ref="A30:A31"/>
    <mergeCell ref="E10:E12"/>
    <mergeCell ref="F10:F12"/>
    <mergeCell ref="F54:F57"/>
    <mergeCell ref="H54:H57"/>
    <mergeCell ref="A54:A57"/>
    <mergeCell ref="B54:B57"/>
    <mergeCell ref="A48:A49"/>
    <mergeCell ref="G50:G53"/>
    <mergeCell ref="E50:E53"/>
    <mergeCell ref="H50:H53"/>
    <mergeCell ref="A59:A60"/>
    <mergeCell ref="B50:B53"/>
    <mergeCell ref="A50:A53"/>
    <mergeCell ref="C50:C53"/>
    <mergeCell ref="G48:G49"/>
    <mergeCell ref="H48:H49"/>
    <mergeCell ref="G54:G57"/>
    <mergeCell ref="C54:C57"/>
    <mergeCell ref="D59:D60"/>
    <mergeCell ref="D50:D53"/>
    <mergeCell ref="D54:D57"/>
    <mergeCell ref="F48:F49"/>
    <mergeCell ref="F50:F53"/>
    <mergeCell ref="E54:E57"/>
    <mergeCell ref="E48:E49"/>
    <mergeCell ref="C48:C49"/>
    <mergeCell ref="A66:A71"/>
    <mergeCell ref="B66:B71"/>
    <mergeCell ref="C66:C71"/>
    <mergeCell ref="E66:E71"/>
    <mergeCell ref="F66:F71"/>
    <mergeCell ref="G66:G71"/>
    <mergeCell ref="H66:H71"/>
    <mergeCell ref="A61:A62"/>
    <mergeCell ref="B61:B62"/>
    <mergeCell ref="E61:E62"/>
    <mergeCell ref="C61:C62"/>
    <mergeCell ref="D66:D71"/>
    <mergeCell ref="D61:D62"/>
    <mergeCell ref="I10:I12"/>
    <mergeCell ref="J10:J12"/>
    <mergeCell ref="Q59:Q60"/>
    <mergeCell ref="Q66:Q71"/>
    <mergeCell ref="J5:J7"/>
    <mergeCell ref="K5:K7"/>
    <mergeCell ref="L5:L7"/>
    <mergeCell ref="M5:M7"/>
    <mergeCell ref="R5:R7"/>
    <mergeCell ref="P5:P7"/>
    <mergeCell ref="R10:R12"/>
    <mergeCell ref="Q10:Q12"/>
    <mergeCell ref="P10:P12"/>
    <mergeCell ref="M10:M12"/>
    <mergeCell ref="L10:L12"/>
    <mergeCell ref="K10:K12"/>
    <mergeCell ref="Q19:Q20"/>
    <mergeCell ref="R54:R57"/>
    <mergeCell ref="Q61:Q62"/>
    <mergeCell ref="I66:I71"/>
    <mergeCell ref="Q54:Q57"/>
    <mergeCell ref="Q30:Q31"/>
    <mergeCell ref="Q32:Q35"/>
    <mergeCell ref="Q36:Q37"/>
    <mergeCell ref="I13:I18"/>
    <mergeCell ref="O13:O15"/>
    <mergeCell ref="P13:P15"/>
    <mergeCell ref="B13:B18"/>
    <mergeCell ref="C13:C18"/>
    <mergeCell ref="D13:D18"/>
    <mergeCell ref="E13:E18"/>
    <mergeCell ref="F13:F18"/>
    <mergeCell ref="G13:G18"/>
    <mergeCell ref="H13:H18"/>
    <mergeCell ref="Q21:Q25"/>
    <mergeCell ref="Q26:Q27"/>
    <mergeCell ref="Q28:Q29"/>
    <mergeCell ref="Q50:Q53"/>
    <mergeCell ref="R13:R15"/>
    <mergeCell ref="M13:M15"/>
    <mergeCell ref="L13:L15"/>
    <mergeCell ref="K13:K15"/>
    <mergeCell ref="J13:J15"/>
    <mergeCell ref="Q13:Q18"/>
    <mergeCell ref="R23:R24"/>
    <mergeCell ref="N23:N24"/>
    <mergeCell ref="Q38:Q41"/>
  </mergeCells>
  <pageMargins left="0.23622047244094491" right="0.23622047244094491" top="0.74803149606299213" bottom="0.74803149606299213" header="0.31496062992125984" footer="0.31496062992125984"/>
  <pageSetup paperSize="8" scale="60" fitToHeight="0" orientation="landscape" r:id="rId1"/>
  <headerFooter>
    <oddFooter xml:space="preserve">&amp;CStránka &amp;P z &amp;N&amp;RZpracoval odbor finanční, stav k 1. 10. 2018
</oddFooter>
  </headerFooter>
  <rowBreaks count="3" manualBreakCount="3">
    <brk id="9" max="16383" man="1"/>
    <brk id="49" max="16383" man="1"/>
    <brk id="52" max="16383" man="1"/>
  </rowBreaks>
  <colBreaks count="1" manualBreakCount="1">
    <brk id="17"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topLeftCell="A4" workbookViewId="0">
      <selection activeCell="F11" sqref="F11"/>
    </sheetView>
  </sheetViews>
  <sheetFormatPr defaultRowHeight="15" x14ac:dyDescent="0.25"/>
  <cols>
    <col min="2" max="2" width="39.42578125" customWidth="1"/>
    <col min="3" max="3" width="18.42578125" customWidth="1"/>
    <col min="4" max="4" width="18.140625" customWidth="1"/>
    <col min="5" max="5" width="12.140625" customWidth="1"/>
    <col min="6" max="6" width="24.42578125" customWidth="1"/>
  </cols>
  <sheetData>
    <row r="1" spans="1:6" hidden="1" x14ac:dyDescent="0.25"/>
    <row r="2" spans="1:6" hidden="1" x14ac:dyDescent="0.25"/>
    <row r="3" spans="1:6" hidden="1" x14ac:dyDescent="0.25"/>
    <row r="4" spans="1:6" ht="16.5" thickBot="1" x14ac:dyDescent="0.3">
      <c r="A4" s="238" t="s">
        <v>471</v>
      </c>
    </row>
    <row r="5" spans="1:6" ht="15.75" thickBot="1" x14ac:dyDescent="0.3">
      <c r="A5" s="450"/>
      <c r="B5" s="459" t="s">
        <v>462</v>
      </c>
      <c r="C5" s="460" t="s">
        <v>472</v>
      </c>
      <c r="D5" s="461" t="s">
        <v>463</v>
      </c>
      <c r="E5" s="462" t="s">
        <v>464</v>
      </c>
    </row>
    <row r="6" spans="1:6" ht="30.75" thickTop="1" x14ac:dyDescent="0.25">
      <c r="A6" s="449" t="s">
        <v>465</v>
      </c>
      <c r="B6" s="454" t="s">
        <v>198</v>
      </c>
      <c r="C6" s="451">
        <f>134201.25*0.85+361507.25*0.85</f>
        <v>421352.22499999998</v>
      </c>
      <c r="D6" s="447">
        <v>393222.74</v>
      </c>
      <c r="E6" s="448">
        <f t="shared" ref="E6:E11" si="0">C6-D6</f>
        <v>28129.484999999986</v>
      </c>
    </row>
    <row r="7" spans="1:6" ht="30" x14ac:dyDescent="0.25">
      <c r="A7" s="442" t="s">
        <v>466</v>
      </c>
      <c r="B7" s="455" t="s">
        <v>154</v>
      </c>
      <c r="C7" s="452">
        <f>44293.75*0.85</f>
        <v>37649.6875</v>
      </c>
      <c r="D7" s="441">
        <v>37649.68</v>
      </c>
      <c r="E7" s="443">
        <f t="shared" si="0"/>
        <v>7.4999999997089617E-3</v>
      </c>
      <c r="F7" s="440"/>
    </row>
    <row r="8" spans="1:6" ht="30" x14ac:dyDescent="0.25">
      <c r="A8" s="442" t="s">
        <v>467</v>
      </c>
      <c r="B8" s="455" t="s">
        <v>155</v>
      </c>
      <c r="C8" s="452">
        <f>397500*0.85</f>
        <v>337875</v>
      </c>
      <c r="D8" s="441">
        <v>337874.99</v>
      </c>
      <c r="E8" s="443">
        <f t="shared" si="0"/>
        <v>1.0000000009313226E-2</v>
      </c>
      <c r="F8" s="440"/>
    </row>
    <row r="9" spans="1:6" ht="45" x14ac:dyDescent="0.25">
      <c r="A9" s="442" t="s">
        <v>468</v>
      </c>
      <c r="B9" s="455" t="s">
        <v>268</v>
      </c>
      <c r="C9" s="452">
        <v>259239.57</v>
      </c>
      <c r="D9" s="441">
        <v>259239.57</v>
      </c>
      <c r="E9" s="443">
        <f t="shared" si="0"/>
        <v>0</v>
      </c>
    </row>
    <row r="10" spans="1:6" ht="45" x14ac:dyDescent="0.25">
      <c r="A10" s="442" t="s">
        <v>469</v>
      </c>
      <c r="B10" s="455" t="s">
        <v>158</v>
      </c>
      <c r="C10" s="452">
        <v>225882.28</v>
      </c>
      <c r="D10" s="441">
        <v>186679.77</v>
      </c>
      <c r="E10" s="443">
        <f t="shared" si="0"/>
        <v>39202.510000000009</v>
      </c>
    </row>
    <row r="11" spans="1:6" ht="45.75" thickBot="1" x14ac:dyDescent="0.3">
      <c r="A11" s="444" t="s">
        <v>470</v>
      </c>
      <c r="B11" s="456" t="s">
        <v>331</v>
      </c>
      <c r="C11" s="453">
        <v>910378.05</v>
      </c>
      <c r="D11" s="445">
        <v>751432.9</v>
      </c>
      <c r="E11" s="446">
        <f t="shared" si="0"/>
        <v>158945.15000000002</v>
      </c>
    </row>
    <row r="12" spans="1:6" s="22" customFormat="1" ht="15.75" thickBot="1" x14ac:dyDescent="0.3">
      <c r="A12" s="1308" t="s">
        <v>195</v>
      </c>
      <c r="B12" s="1309"/>
      <c r="C12" s="457">
        <f>SUM(C6:C11)</f>
        <v>2192376.8125</v>
      </c>
      <c r="D12" s="457">
        <f>SUM(D6:D11)</f>
        <v>1966099.65</v>
      </c>
      <c r="E12" s="458">
        <f>SUM(E6:E11)</f>
        <v>226277.16250000003</v>
      </c>
    </row>
  </sheetData>
  <mergeCells count="1">
    <mergeCell ref="A12:B12"/>
  </mergeCells>
  <pageMargins left="0.7" right="0.7" top="0.78740157499999996" bottom="0.78740157499999996" header="0.3" footer="0.3"/>
  <pageSetup paperSize="9" scale="8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BFD0653F-B8AA-4B75-8C61-F633625F666B}"/>
</file>

<file path=customXml/itemProps2.xml><?xml version="1.0" encoding="utf-8"?>
<ds:datastoreItem xmlns:ds="http://schemas.openxmlformats.org/officeDocument/2006/customXml" ds:itemID="{455D8A16-B43A-4464-9AE8-C1D4F6D609DF}"/>
</file>

<file path=customXml/itemProps3.xml><?xml version="1.0" encoding="utf-8"?>
<ds:datastoreItem xmlns:ds="http://schemas.openxmlformats.org/officeDocument/2006/customXml" ds:itemID="{E076F241-7204-461B-B68E-3BF200B407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Harm KK (2)</vt:lpstr>
      <vt:lpstr>Přehled celkem</vt:lpstr>
      <vt:lpstr>Projekty KK</vt:lpstr>
      <vt:lpstr>Projekty PO</vt:lpstr>
      <vt:lpstr>List1</vt:lpstr>
      <vt:lpstr>'Harm KK (2)'!Názvy_tisku</vt:lpstr>
      <vt:lpstr>'Projekty KK'!Názvy_tisku</vt:lpstr>
      <vt:lpstr>'Projekty PO'!Názvy_tisku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ze 116. zasedání Rady Karlovarského kraje, které se uskutečnilo dne 22.10.2018 (k bodu č. 4)</dc:title>
  <dc:creator/>
  <cp:lastModifiedBy/>
  <dcterms:created xsi:type="dcterms:W3CDTF">2006-09-16T00:00:00Z</dcterms:created>
  <dcterms:modified xsi:type="dcterms:W3CDTF">2018-10-23T08:19:59Z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