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10" firstSheet="1" activeTab="1"/>
  </bookViews>
  <sheets>
    <sheet name="Harm KK (2)" sheetId="1" state="hidden" r:id="rId1"/>
    <sheet name="Přehled celkem" sheetId="2" r:id="rId2"/>
    <sheet name="Projekty KK" sheetId="3" r:id="rId3"/>
    <sheet name="Projekty PO" sheetId="4" r:id="rId4"/>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sharedStrings.xml><?xml version="1.0" encoding="utf-8"?>
<sst xmlns="http://schemas.openxmlformats.org/spreadsheetml/2006/main" count="1057" uniqueCount="644">
  <si>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</si>
  <si>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</si>
  <si>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</si>
  <si>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</si>
  <si>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</si>
  <si>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</si>
  <si>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</si>
  <si>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</si>
  <si>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</si>
  <si>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</si>
  <si>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</si>
  <si>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</si>
  <si>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</si>
  <si>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</si>
  <si>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</si>
  <si>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</si>
  <si>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</si>
  <si>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</si>
  <si>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</si>
  <si>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</si>
  <si>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</si>
  <si>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</si>
  <si>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</si>
  <si>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</si>
  <si>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</si>
  <si>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</si>
  <si>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</si>
  <si>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</si>
  <si>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</si>
  <si>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</si>
  <si>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</si>
  <si>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</si>
  <si>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</si>
  <si>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</si>
  <si>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</si>
  <si>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</si>
  <si>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</si>
  <si>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</si>
  <si>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</si>
  <si>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</si>
  <si>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</si>
  <si>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</si>
  <si>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</si>
  <si>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</si>
  <si>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</si>
  <si>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</si>
  <si>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</si>
  <si>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</si>
  <si>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</si>
  <si>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</si>
  <si>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</si>
  <si>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</si>
  <si>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</si>
  <si>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</si>
  <si>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</si>
  <si>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</si>
  <si>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</si>
  <si>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</si>
  <si>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</si>
  <si>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</si>
  <si>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</si>
  <si>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</si>
  <si>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</si>
  <si>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</si>
  <si>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</si>
  <si>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</si>
  <si>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</si>
  <si>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</si>
  <si>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</si>
  <si>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</si>
  <si>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</si>
  <si>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</si>
  <si>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</si>
  <si>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</si>
  <si>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</si>
  <si>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</si>
  <si>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</si>
  <si>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</si>
  <si>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</si>
  <si>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</si>
  <si>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</si>
  <si>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</si>
  <si>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</si>
  <si>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</si>
  <si>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</si>
  <si>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</si>
  <si>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</si>
  <si>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</si>
  <si>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</si>
  <si>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</si>
  <si>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</si>
  <si>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</si>
  <si>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</si>
  <si>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</si>
  <si>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</si>
  <si>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</si>
  <si>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</si>
  <si>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</si>
  <si>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</si>
  <si>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</si>
  <si>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</si>
  <si>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</si>
  <si>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</si>
  <si>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</si>
  <si>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</si>
  <si>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</si>
  <si>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</si>
  <si>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</si>
  <si>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</si>
  <si>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</si>
  <si>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</si>
  <si>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</si>
  <si>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</si>
  <si>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</si>
  <si>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</si>
  <si>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</si>
  <si>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</si>
  <si>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</si>
  <si>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</si>
  <si>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</si>
  <si>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</si>
  <si>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</si>
  <si>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</si>
  <si>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</si>
  <si>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</si>
  <si>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</si>
  <si>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</si>
  <si>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</si>
  <si>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</si>
  <si>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</si>
  <si>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</si>
  <si>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</si>
  <si>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</si>
  <si>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</si>
  <si>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</si>
  <si>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</si>
  <si>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</si>
  <si>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</si>
  <si>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výši pokuty nelze předvídat</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</si>
  <si>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</si>
  <si>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</si>
  <si>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</si>
  <si>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</si>
  <si>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</si>
  <si>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</si>
  <si>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</si>
  <si>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</si>
  <si>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</si>
  <si>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</si>
  <si>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</si>
  <si>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</si>
  <si>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</si>
  <si>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</si>
  <si>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</si>
  <si>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</si>
  <si>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</si>
  <si>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</si>
  <si>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</si>
  <si>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</si>
  <si>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</si>
  <si>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</si>
  <si>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</si>
  <si>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</si>
  <si>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</si>
  <si>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</si>
  <si>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</si>
  <si>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</si>
  <si>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</si>
  <si>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r>
      <rPr>
        <b/>
        <sz val="22"/>
        <rFont val="Calibri"/>
        <family val="2"/>
      </rPr>
      <t>Přehled</t>
    </r>
    <r>
      <rPr>
        <b/>
        <sz val="22"/>
        <color indexed="8"/>
        <rFont val="Calibri"/>
        <family val="2"/>
      </rPr>
      <t xml:space="preserve"> finančních postihů u projektů financovaných z prostředků EU - Karlovarský kraj</t>
    </r>
  </si>
  <si>
    <r>
      <rPr>
        <b/>
        <sz val="22"/>
        <rFont val="Calibri"/>
        <family val="2"/>
      </rPr>
      <t>Přehled</t>
    </r>
    <r>
      <rPr>
        <b/>
        <sz val="22"/>
        <color indexed="8"/>
        <rFont val="Calibri"/>
        <family val="2"/>
      </rPr>
      <t xml:space="preserve"> finančních postihů u projektů financovaných z prostředků EU - příspěvkové organizace a KKN a.s.</t>
    </r>
  </si>
  <si>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</si>
  <si>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</si>
  <si>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</si>
  <si>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</si>
  <si>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</si>
  <si>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</si>
  <si>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</si>
  <si>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</si>
  <si>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</si>
  <si>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</si>
  <si>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</si>
  <si>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</si>
  <si>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</si>
  <si>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</si>
  <si>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</si>
  <si>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</si>
  <si>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</si>
  <si>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</si>
  <si>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</si>
  <si>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</si>
  <si>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</si>
  <si>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</si>
  <si>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</si>
  <si>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</si>
  <si>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</si>
  <si>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</si>
  <si>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</si>
  <si>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</si>
  <si>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</si>
  <si>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</si>
  <si>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</si>
  <si>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</si>
  <si>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</si>
  <si>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</si>
  <si>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</si>
  <si>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</si>
  <si>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</si>
  <si>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</si>
  <si>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</si>
  <si>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</si>
  <si>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</si>
  <si>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</si>
  <si>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</si>
  <si>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</si>
  <si>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</si>
  <si>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</si>
  <si>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</si>
  <si>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</si>
  <si>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</si>
  <si>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</si>
  <si>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</si>
  <si>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</si>
  <si>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</si>
  <si>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</si>
  <si>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</si>
  <si>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</si>
  <si>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</si>
  <si>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</si>
  <si>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</si>
  <si>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rozhodnutím z 29.7.2013 bylo penále prominuto v plné výši</t>
  </si>
  <si>
    <t>datum úhrady  3/2013</t>
  </si>
  <si>
    <t>datum úhrady 7/2013</t>
  </si>
  <si>
    <t>datum úhrady 9/2013</t>
  </si>
  <si>
    <t>uhrazeno v 12/2012 a 2/2013; rozhodnutím z 13.5.2013 prominuto v plné výši; vráceno v plné výši 8/2013</t>
  </si>
  <si>
    <t>uhrazeno v 3/2013; rozhodnutím z 13.5.2013 prominuto v plné výši; vráceno v plné výši 8/2013</t>
  </si>
  <si>
    <t>uhrazeno v 1-2/2013; rozhodnutím z 17.7.2013 prominuto v plné výši; vráceno v plné výši 8/2013</t>
  </si>
  <si>
    <t>uhrazeno 7/2013; rozhodnutím z 20.3.2014 částečně prominuto; v 4/2014 vrácená částka ve výši 202 950,--Kč</t>
  </si>
  <si>
    <t>uhrazeno 3/2013; rozhodnutím z 17.7.2013 prominuto v plné výši; vráceno v plné výši 8/2013</t>
  </si>
  <si>
    <t>uhrazeno 9/2013; rozhodnutím z 20.3.2014 prominuto v plné výši; vráceno v plné výši 4/2013</t>
  </si>
  <si>
    <t>datum úhrady 5/2012</t>
  </si>
  <si>
    <t>penále uhrazeno 8/2013; po prominutí byly v plné výši vráceny 9/2013</t>
  </si>
  <si>
    <t>datum úhrady 12/2012</t>
  </si>
  <si>
    <t>datum úhrady 2/2014</t>
  </si>
  <si>
    <t>datum úhrady 12/2013</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</si>
  <si>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</si>
  <si>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</si>
  <si>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</si>
  <si>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</si>
  <si>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</si>
  <si>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</si>
  <si>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</si>
  <si>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</si>
  <si>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</si>
  <si>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</si>
  <si>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</si>
  <si>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</si>
  <si>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</si>
  <si>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</si>
  <si>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</si>
  <si>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</si>
  <si>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</si>
  <si>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</si>
  <si>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</si>
  <si>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</si>
  <si>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</si>
  <si>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</si>
  <si>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</si>
  <si>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</si>
  <si>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</si>
  <si>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</si>
  <si>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</si>
  <si>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</si>
  <si>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</si>
  <si>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</si>
  <si>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</si>
  <si>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</si>
  <si>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</si>
  <si>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</si>
  <si>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</si>
  <si>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</si>
  <si>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</si>
  <si>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</si>
  <si>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</si>
  <si>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</si>
  <si>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</si>
  <si>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sl.12</t>
  </si>
  <si>
    <t>sl.13</t>
  </si>
  <si>
    <t>sl.15</t>
  </si>
  <si>
    <t>sl.14 (sl.11/sl.10)</t>
  </si>
  <si>
    <t>sl.15 (sl. 11/sl.6)</t>
  </si>
  <si>
    <t>Poměr aktuální výše zjištěného pochybení/ celkový objem dotčeného projektu</t>
  </si>
  <si>
    <t>datum úhrady 16.1.2015</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</si>
  <si>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</si>
  <si>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</si>
  <si>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</si>
  <si>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</si>
  <si>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</si>
  <si>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</si>
  <si>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</si>
  <si>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</si>
  <si>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</si>
  <si>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</si>
  <si>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</si>
  <si>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</si>
  <si>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</si>
  <si>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rozhodnutí o pokutě z 4.4.2012; pokutu ÚOHS uhradil ředitel školy - rozhodnutí škodní komise ze dne 21.5.2012; datum úhrady 20.6.2012</t>
  </si>
  <si>
    <t>rozhodnutí o pokutě z 10.6.2014; KKN a.s. rozklad nepodávala, KKN pokutu uhradila</t>
  </si>
  <si>
    <t>rozhodnutí o pokutě z 13.1.2014; KKN a.s. pokutu uhradila</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</si>
  <si>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</si>
  <si>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</si>
  <si>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</si>
  <si>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</si>
  <si>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</si>
  <si>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</si>
  <si>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</si>
  <si>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</si>
  <si>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na ÚOHS předána dokumentace k přezkoumání veřejné zakázky - správní řízení nebylo dosud zahájeno</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</si>
  <si>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</si>
  <si>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</si>
  <si>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datum úhrady 8/2013</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</si>
  <si>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</si>
  <si>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</si>
  <si>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</si>
  <si>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</si>
  <si>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</si>
  <si>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</si>
  <si>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</si>
  <si>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</si>
  <si>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 xml:space="preserve">     viz součet sl. 4 v tabulce č. 1</t>
  </si>
  <si>
    <t xml:space="preserve">     viz usnesení č. ZKK 196/08/13 ze dne 19. 8. 2013</t>
  </si>
  <si>
    <t xml:space="preserve">     podrobněji viz příloha č. 1 a č. 2</t>
  </si>
  <si>
    <t>Přehled finančních postihů (odvodů, korekcí a pokut) u projektů spolufinancovaných z EU</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</si>
  <si>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</si>
  <si>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</si>
  <si>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</si>
  <si>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</si>
  <si>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</si>
  <si>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</si>
  <si>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</si>
  <si>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</si>
  <si>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</si>
  <si>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</si>
  <si>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</si>
  <si>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</si>
  <si>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</si>
  <si>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</si>
  <si>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</si>
  <si>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</si>
  <si>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</si>
  <si>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</si>
  <si>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</si>
  <si>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</si>
  <si>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</si>
  <si>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sl.11 (sl. 12 + sl.13)</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</si>
  <si>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</si>
  <si>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</si>
  <si>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</si>
  <si>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</si>
  <si>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</si>
  <si>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</si>
  <si>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</si>
  <si>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</si>
  <si>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od roku 2008 </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</si>
  <si>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</si>
  <si>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</si>
  <si>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</si>
  <si>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</si>
  <si>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</si>
  <si>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</si>
  <si>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r>
      <t xml:space="preserve">ÚOHS si dne 13.3.2015 vyžádal zaslání písemného vyjádření k podnětu a zaslání dokumentace k VZ; 
18.3.2015 na ÚOHS odesláno vyjádření a dokumentace k VZ; </t>
    </r>
    <r>
      <rPr>
        <sz val="11"/>
        <color indexed="8"/>
        <rFont val="Calibri"/>
        <family val="2"/>
      </rPr>
      <t>24.4.2015 ÚOHS oznámení o zahájení správního řízení čj: ÚOHS-S245/2015/VZ-10117/2015/543/Jwe
29.4.2015 odesláno stanovisko  na ÚOHS</t>
    </r>
  </si>
  <si>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</si>
  <si>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</si>
  <si>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</si>
  <si>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</si>
  <si>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</si>
  <si>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</si>
  <si>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</si>
  <si>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</si>
  <si>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30.1.2015 si ÚOHS vyžádal dokumentaci, 9.2.2015 zasláno na ÚOHS stanovisko k podanému podnětu
3.8.2015 Výsledek šetření UOHS - nebyly shledány důvody pro zahájení spr.řízení</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</si>
  <si>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</si>
  <si>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</si>
  <si>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</si>
  <si>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</si>
  <si>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</si>
  <si>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datum úhrady 2/2014;
27.8.2015 částečně prominuté penále ve výši 67.949,-- Kč</t>
  </si>
  <si>
    <t>datum úhrady 1/2014; 
27.8.2015 částečně prominuté penále ve výši 10.635,-- Kč</t>
  </si>
  <si>
    <t>Vybudování zázemí pro vstup do Štoly č. 1 v Jáchymově
CZ.1.09/4.1.00/83.01257</t>
  </si>
  <si>
    <t>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t>
  </si>
  <si>
    <t>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</si>
  <si>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</si>
  <si>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</si>
  <si>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</si>
  <si>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</si>
  <si>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</si>
  <si>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</si>
  <si>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</si>
  <si>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</si>
  <si>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</si>
  <si>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</si>
  <si>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</si>
  <si>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</si>
  <si>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</si>
  <si>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</si>
  <si>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</si>
  <si>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</si>
  <si>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</si>
  <si>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</si>
  <si>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</si>
  <si>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</si>
  <si>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</si>
  <si>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</si>
  <si>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</si>
  <si>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</si>
  <si>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t>
  </si>
  <si>
    <t xml:space="preserve">27.2.2014 odesláno odvolání proti platebnímu výměru; 14.5.2015 Rozhodnutí o odvolání, částečně vyhověno - sníženo na 940,-- Kč; 18.6.2015 uhrazeno penále ve výši 885,-- Kč;  23.9.2015 podána žádost o prominutí penále </t>
  </si>
  <si>
    <r>
      <t xml:space="preserve">platební výměry doručeny 1/2014;
6.2.2014 podaná odvolání proti platebním výměrům;  platební výměry dosud nenabyly právní moci
</t>
    </r>
    <r>
      <rPr>
        <b/>
        <sz val="11"/>
        <color indexed="8"/>
        <rFont val="Calibri"/>
        <family val="2"/>
      </rPr>
      <t>25.6.2014 odeslány finanční prostředky na úhradu PV na KSÚS</t>
    </r>
  </si>
  <si>
    <t>VZ -  "Modernizace mostu ev.č.210-015 Mnichov"</t>
  </si>
  <si>
    <t>6.10.2015 zastaveno správní řízení ÚOHS - nebyly zjištěny důvody pro uložení sankce</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</si>
  <si>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</si>
  <si>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</si>
  <si>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</si>
  <si>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</si>
  <si>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Pochybení v 9 VZ, kde zadavatel nedodržel základní pravidla zadávání VZ - požadovek na prokázání zkušeností předložením údajů o 1 zakázce (diskriminační kritérium), zkrácení lhůty pro podání nabídek, rozeslání hromadných e-mailů, změna zadávacích podmínek, umělé dělení zakázek - finanční oprava od 2 % - 25 %.</t>
  </si>
  <si>
    <t>10.9.2015 doručen Protokol z VSK; do 24.9.2015 odeslány námitky proti kontrolním zjištěním; 13.10.2015 námitky ÚRR zamítnul</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</si>
  <si>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</si>
  <si>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</si>
  <si>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</si>
  <si>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</si>
  <si>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</si>
  <si>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ÚOHS neshledal důvod pro zahájení správního řízení </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</si>
  <si>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</si>
  <si>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</si>
  <si>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</si>
  <si>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</si>
  <si>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</si>
  <si>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</si>
  <si>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</si>
  <si>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</si>
  <si>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</si>
  <si>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Zpráva z Auditu operace MF ČR - jiný peněžní příjem - nejedná se o VZ;
doporučení z AO pro ŘO na prověření "jiného peněžního příjmu" - prozatím da%nové řízení nezahájeno</t>
  </si>
  <si>
    <t>ÚRR 
odvod za porušení rozp. Kázně dle MFCR
audit operace č: 
ROPSZ/2015/O/015</t>
  </si>
  <si>
    <t>27.11.2015 odeslána dokumentace na ÚOHS; 16.12.2015 Výsledek šetření ÚOHS - neshledal důvody pro zahájení správního řízení</t>
  </si>
  <si>
    <t>Vyčíslení úspěchů obrany</t>
  </si>
  <si>
    <t>v %</t>
  </si>
  <si>
    <t>sl. 16 (sl.17/sl.10)</t>
  </si>
  <si>
    <t>sl. 17 (sl.11-sl.10)</t>
  </si>
  <si>
    <t xml:space="preserve">ÚRR                                     penále </t>
  </si>
  <si>
    <t>Dle Protokolu o kontrole RRSZ 24348/2015 chybně vyplacena II.etapa projektu, proto bude zahájeno daňové řízení (na předchozí část shodného pochybení provedena korekce) - v rámci vyřízení námitek k protokolu vyhověno v plném rozsahu</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</si>
  <si>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</si>
  <si>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</si>
  <si>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penále dosud nevyměřil,  penále bude ve výši 1 promile z částky odvodu za každý den prodlení, penále bude zřejmě ve 100% výši, KK bude žádat o prominutí penále</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</si>
  <si>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</si>
  <si>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</si>
  <si>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</si>
  <si>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</si>
  <si>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Zdravotnícká záchranná služba KK, p.o.</t>
  </si>
  <si>
    <t>Zvýšení akceschopnosti zdravotnické záchranné služby Karlovarského kraje 
CZ.1.06/3.4.00/23.0929</t>
  </si>
  <si>
    <t>1.10.2014-31.10.2015</t>
  </si>
  <si>
    <t>CRR ČR
zkrácení dotace</t>
  </si>
  <si>
    <t>Příjemce si v rámci ŽoP nárokoval v rámci VŘ 004 Dotační management projektu 10 % ceny, kterou dle Smlouvy o poskytování služeb měla být fakturována až po doručení kladného výsledku administrativní kontroly k záverečné žádosti o platbu; korekce za časově nezpůsobilou část plnění, která nebyla do času vystavení faktury realizována (10 % částky); Korekce za věcně nezpůsobilý výdaj na registraci vozidel</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</si>
  <si>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</si>
  <si>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</si>
  <si>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</si>
  <si>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18.3.2016 z ÚRR č.j. RRSZ 3612/2016 Oznámení o zahájení kontroly;
23.3.2016 z ÚRR č.j. RRSZ 3756/2016 Protokol o kontrole</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</si>
  <si>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</si>
  <si>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</si>
  <si>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</si>
  <si>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</si>
  <si>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</si>
  <si>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</si>
  <si>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</si>
  <si>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</si>
  <si>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</si>
  <si>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</si>
  <si>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</si>
  <si>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</si>
  <si>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</si>
  <si>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</si>
  <si>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JUDr. Václav Sloup/</t>
  </si>
  <si>
    <t>1.3.2016 výzva ÚOHS k zaslání dokumentace k VZ01 "Zavedení datových skladů" a vyjádřit se k podnětu;
9.3.2016 KK se vyjádřil k podnětu a zaslal dokumentaci na ÚOHS;
7.4.2016 KK obdržel z ÚOHS výsledek šetření podnětu - bez zjištění</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</si>
  <si>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</si>
  <si>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</si>
  <si>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RK 1001/09/15 a ZK 411/10/15 - zdůvodnění nezpůsobilých výdajů</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</si>
  <si>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</si>
  <si>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</si>
  <si>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</si>
  <si>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</si>
  <si>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</si>
  <si>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</si>
  <si>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</si>
  <si>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</si>
  <si>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7.8.2014 - Oznámení o nesrovnalosti a předání věci správci daně - z MŠMT; 
25.4.2016 - Oznámení z MŠMT, trvá na nesrovnalosti a věc předá opětovně na FÚ</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</si>
  <si>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</si>
  <si>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</si>
  <si>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</si>
  <si>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r>
      <t xml:space="preserve">rozhodnutím ÚOHS z 15.1.2015 snížena pokuta na 200 000,-- Kč; 28.1.2015 podán proti rozhodnutí rozklad;
4.1.2016 Rozhodnutí ÚOHS - </t>
    </r>
    <r>
      <rPr>
        <b/>
        <sz val="11"/>
        <color indexed="8"/>
        <rFont val="Calibri"/>
        <family val="2"/>
      </rPr>
      <t>zrušena pokuta, zastaveno správní řízení</t>
    </r>
  </si>
  <si>
    <t>16.4.2015 doručen Návrh zprávy o auditu; 26.6.2015 zasláno na MF ČR stanovisko k návrhu zprávy
1.9.2015 Zpráva z AO - jiný peněžní příjem potvrzen
šetření ani daňové řízení nebylo prozatím zahájeno</t>
  </si>
  <si>
    <t>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t>
  </si>
  <si>
    <t>509 690 EUR; tj.
14 016 475 Kč</t>
  </si>
  <si>
    <t>2011 - 31.12.2013</t>
  </si>
  <si>
    <t>20.10.2015 zjištění jiný peněžní příjem - prodej vyfrézovaného asfaltu a dřevní hmoty - pro AO bez finanční opravy (nespadá do audit.období), avšak výzva ŘO o prošetření v dalších etapách;
prozatím šetření ani daňové řízení nezahájeno</t>
  </si>
  <si>
    <t>ukončení projektu do 31.10.2015</t>
  </si>
  <si>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indexed="8"/>
        <rFont val="Calibri"/>
        <family val="2"/>
      </rPr>
      <t>24.3.2016 Gen.fin.řed.Praha - Rozhodnutí o prominutí odvodu ve výši 189.910,-Kč, zaplaceno 253.214,-Kč, prominutá část vrácena na účet KK v 4/2016</t>
    </r>
  </si>
  <si>
    <r>
      <t xml:space="preserve">datum úhrady 17.12.2014;
</t>
    </r>
    <r>
      <rPr>
        <b/>
        <sz val="11"/>
        <color indexed="8"/>
        <rFont val="Calibri"/>
        <family val="2"/>
      </rPr>
      <t>24.3.2016 Gen.fin.řed.Praha - Rozhodnutí o prominutí penále ve výši 235.126,-Kč, uhrazeno 246.056,-Kč, prominutá část vrácena na účet KK v 4/2016</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</si>
  <si>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indexed="8"/>
        <rFont val="Calibri"/>
        <family val="2"/>
      </rPr>
      <t>24.3.2016 Gen.fin.řed.Praha - Rozhodnutí o prominutí odvodu ve výši 40.982,-Kč, uhrazeno 54.643,-Kč, prominutá část vrácena na účet KK v 4/2016</t>
    </r>
  </si>
  <si>
    <r>
      <t xml:space="preserve">datum úhrady 17.12.2014;
</t>
    </r>
    <r>
      <rPr>
        <b/>
        <sz val="11"/>
        <color indexed="8"/>
        <rFont val="Calibri"/>
        <family val="2"/>
      </rPr>
      <t>24.3.2016 Gen.fin.řed.Praha - Rozhodnutí o prominutí penále ve výši 52.107,-Kč, uhrazeno 54.643,-Kč, prominutá část vrácena na účet KK v 4/2016</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</si>
  <si>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rPr>
      <t>24.3.2016 Gen.fin.řed.Praha-Rozhodnutí o prominutí odvodu ve výši 41.203,-Kč, uhrazeno 54.937,-Kč, prominutá část vrácena na účet KK v 4/2016</t>
    </r>
  </si>
  <si>
    <r>
      <t xml:space="preserve">datum úhrady 17.12.2014;
</t>
    </r>
    <r>
      <rPr>
        <b/>
        <sz val="11"/>
        <rFont val="Calibri"/>
        <family val="2"/>
      </rPr>
      <t>24.3.2016 Gen.fin.řed.Praha-Rozhodnutí o prominutí penále ve výši 52.387,-Kč, uhrazeno 54.937,-Kč, prominutá část vrácena na účet KK v 4/2016</t>
    </r>
  </si>
  <si>
    <t>24.6.2015 zasláno vyjádření a dokumentace na ÚOHS; 30.10.2015 Oznámení ÚOHS - neshledal důvody pro zahájení správního řízení</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</si>
  <si>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</si>
  <si>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</si>
  <si>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</si>
  <si>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</si>
  <si>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</si>
  <si>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</si>
  <si>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</si>
  <si>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</si>
  <si>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krácena ŽoP příjemci grantového projektu nikoli KK, KK vystavil platební výměr firmě LB plán, s.r.o., příjemce se odvolal k MF, rizikem je, že MF sníží nebo zruší odvod a po té KK bude muset uhradit výdaje příjemci</t>
  </si>
  <si>
    <t>10.5.2016 ÚRR Výzva k vrácení dotace dotčené nesrovnalostí, uhrazeno 24.5.2016;
schv.usn.č.RK 586/05/16</t>
  </si>
  <si>
    <t>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t>
  </si>
  <si>
    <t>13.10.2014 odesláno odvolání proti platebnímu výměru; 25.5.1015 odvolání postoupeno na MF ČR (25.6.2015 výzva MF k doplnění, 2.7.2015 odesláno na MF vyjádření); 25.11.2015 Rozhodnutí MFČR - odvolání se zamítá;  odvod uhrazen v 12/2015; usn.č.RK 46/01/16</t>
  </si>
  <si>
    <t>4.11.2014 ukončena veřejnosprávní kontrola - námitkám v plném rozsahu vyhověno;
vyúčtování projektu ZK 473/12/15 ze dne 3.12.2015</t>
  </si>
  <si>
    <t>13.7.2016 žádost ÚOHS u VZ - rentgeny o zaslání dokumentace, KK dne 13.7.2016 dokumentaci zaslal a 19.7.2016 ÚOHS - bez zjištění</t>
  </si>
  <si>
    <t>přezkoumání postupu při zadávání VZ - rentgeny</t>
  </si>
  <si>
    <t xml:space="preserve">krácena ŽoP příjemci grantového projektu nikoli KK, KK vystavil platební výměr firmě FM Consulting, s.r.o., příjemce se odvolal k MF, rizikem je, že MF sníží nebo zruší odvod a po té KK bude muset uhradit výdaje příjemci;
</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</si>
  <si>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</si>
  <si>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r>
      <t xml:space="preserve">ÚOHS 29.12.2014 zamítnul rozklad, rozhodnutí o pokutě nabylo právní movi, pokuta uhrazena 23.2.2015; 24.2.2015 podaná správní žaloba na Krajský soud v Brně
24.6.2015 doručeno stanovisko žalované strany; 8.7. 2015 byla odeslána replika na Krajský soud v Brně
</t>
    </r>
    <r>
      <rPr>
        <b/>
        <sz val="11"/>
        <color indexed="8"/>
        <rFont val="Calibri"/>
        <family val="2"/>
      </rPr>
      <t>30.6.2016 doručen rozsudek Krajského souduv  Brně o zamítnutí správní žaloby; RKK rozhodla, že kasační stížnost nebude podána</t>
    </r>
  </si>
  <si>
    <t>pracovní skupině pro finanční postihy poskytnuty informace až při vyúčtování projektu, aktuálně zjišťován podíl administrátora dotace na pochybení a důvody dalších pochybení, zpracovávání závěrečného vyúčtování projektu</t>
  </si>
  <si>
    <t>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aktuálně očekáváme vyúčtování projektu</t>
  </si>
  <si>
    <t>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t>
  </si>
  <si>
    <t>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t>
  </si>
  <si>
    <t>Pozn.:</t>
  </si>
  <si>
    <t>sl. 11 - nejedná se o součet sl. 12 a sl. 13, neboť u projektu PO_03 byl uhrazen odvod (sl. 12) ve vyšší částce, než je aktuální výše zjištěného pochybení (sl. 11), očekáváme vratku vratitelného přeplatku - z důvodu transparentnosti poskytovaných dat uvedeny veškeré údaje a částky</t>
  </si>
  <si>
    <t>k PO_03 - obdobně viz poznámka výše (sl. 11 není součtem sl. 12 a sl. 13)</t>
  </si>
  <si>
    <t>12.11.2014 ukončena veřejnosprávní kontrola - námitkám bylo částečně vyhověno
8.10.2015 Protokol o kontorle - nové pochybení (nevyhlášení VŘ pro Autorský dozor), podány námatiky,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aktuálně předloženo závěrečné vyúčtování projektu</t>
  </si>
  <si>
    <t>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aktuálně předloženo závěrečné vyúčtování projektu</t>
  </si>
  <si>
    <t>oznámení o udělení korekce z 22.9.2014; rozhodnutí o námitkách ze dne 5.12.2014 - neakceptovány; 30.5.2015 MŽP zaslalo podnět na FÚ (upřesnění částky);
čekáme na vyúčtování projektu</t>
  </si>
  <si>
    <t>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t>
  </si>
  <si>
    <t>8.7.2015 doručen Protokol z VSK; 23.7.2015 podány námitky; 5.8.2015 námitkám částečně vyhověno; 13.11.2015 Protokol o kontrole ŽoP II.etapa - bez zjištění;
aktuálně prověřujeme skutečnou výši nezpůsobilých výdajů v souvislosti s vyúčtováním projektu</t>
  </si>
  <si>
    <t xml:space="preserve">oznamovacím dopisem ze dne 28.2.2013 byl projekt pozastaven z důvodů šetření nesrovnalostí;
</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</si>
  <si>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</si>
  <si>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</si>
  <si>
    <t>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t>
  </si>
  <si>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13.7.2016 - žádost z ÚOHS o zaslání dokumentace, 13.7.2016 zaslal KK na ÚOHS materiály a dne 19.7.2016  z ÚOHS výsledek šetření podnětu - bez zjištění;
vyúčtování v ZKK 8.9.2016
</t>
  </si>
  <si>
    <t>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t>
  </si>
  <si>
    <t>20.1.2016 Protokol o kontrole č.j.RRSZ 853/2016 - 4.2.2016  KK podal námitky proti kontrolním zjištěním;
2.3.2016 ÚRR prodloužilo lhůtu pro vyřízení námitek do 11.3.2016;
7.3.2016 - vyřízení námitek č.j. RRSZ 3082/2016 - zamítnuto;
vyúčtování v ZKK 8.9.2016</t>
  </si>
  <si>
    <r>
      <t xml:space="preserve">ÚOHS 24.11.2014 zamítnul rozklad, rozhodnutí o pokutě nabylo právní, pokuta uhrazena 22.12.2014;
23.1.2015 podaná správní žaloba na Krajský soud v Brně;
 9.3.2016 rozsudek soudu - </t>
    </r>
    <r>
      <rPr>
        <b/>
        <sz val="11"/>
        <color indexed="8"/>
        <rFont val="Calibri"/>
        <family val="2"/>
      </rPr>
      <t>rozhodnutí předsedy ze dne 24.11.2014 se zrušuje a věc se vrací k dalšímu řízení
28.6.2016 rozsudek NSS o kasační stížnosti - NSS zrušil rozhodnutí KS v Brně a vrátilmu věc k dalšímu řízení 
17.8.2016 rozsudek KS v Brně - rozhodnutí předsedy ze dne 24.11.2014 se zrušuje a věc se vrací k dalšímu řízení</t>
    </r>
  </si>
  <si>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</si>
  <si>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r>
      <t xml:space="preserve">12.8.2010 ukončena veřejnosprávní kontrola - námitkám nebylo vyhověno;
11.5.2012 oznámení MMR ČR o provedení korekce; 
projekt není dosud  finančně vypořádán, </t>
    </r>
    <r>
      <rPr>
        <b/>
        <sz val="11"/>
        <color indexed="8"/>
        <rFont val="Calibri"/>
        <family val="2"/>
      </rPr>
      <t>výše nezpůsobilých výdajů navýšena dle vyúčtování projektu o další výdaje krácené mimo VSK</t>
    </r>
    <r>
      <rPr>
        <sz val="11"/>
        <color indexed="8"/>
        <rFont val="Calibri"/>
        <family val="2"/>
      </rPr>
      <t xml:space="preserve"> (chybně proplacené výdaje apod.)
Pracovní skupina pro finanční postihy se o navýšení nezpůsobilých výdajů dověděla až po při vyúčtování projektu</t>
    </r>
  </si>
  <si>
    <t>autorský dozor u více VŘ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</si>
  <si>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porušení zásady transparentnosti, zákazu diskriminace a rovného zacházení s uchazeči v důsledku nezákoného slučování veřejných zakázek, navržena korekce o částku 7 641 510,87 Kč
navržená krácení na základě kontroly 3E
chybějící český překlad certifikátu servisního technika
nedostatečně vymezený předmět plnění</t>
  </si>
  <si>
    <t>24.3.2016 Doručen Protokol o kontrole č.j. RRSZ 3770/2016
7.4.2016 KKN, a.s. podala námitky proti Protokolu
5/2016 vyřízení námitek - částečně vyhověno
Bude předloženo vyúčtování projektu a následně bude probíhat příprava na spor z VPS</t>
  </si>
  <si>
    <t>ÚOHS 
pokuta</t>
  </si>
  <si>
    <t>28.7.2016 MV předalo podnět na ÚOHS, 8.8.2016 ÚOHS žádost o zaslání dokumentace, 10.8.2016 odeslána na ÚOHS dokumentace, 18.8.2016 sdělení ÚOHS, že se nebude podnětem zabývat</t>
  </si>
  <si>
    <t>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t>
  </si>
  <si>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8.9.2016 žádost ÚOHS o zaslání dokumentace;
15.9.2016 zaslal KK na ÚOHS dokumentaci a stanovsko; 27.9.2016 Oznámení z ÚOHS bez zjištění </t>
  </si>
  <si>
    <t>Implementace a péče o území soustavy Natura 2000 v Karlovarském kraji  - Evropsky významná lokalita Doupovské hory
CZ.1.02/6.1.00/14.24909</t>
  </si>
  <si>
    <t>15.8.2014 - 31.12.2015</t>
  </si>
  <si>
    <t>porušení pravidel stanoveným Implementačním dokumentem OPŽP, v dokumentu je uvedeno, že projekt bude ukončen  vyhlášením Evropsky významné lokality, což se nestalo</t>
  </si>
  <si>
    <t>12.7.2016 se KK vyjádřil k předmětné věci na SFŽP</t>
  </si>
  <si>
    <t>zatím nelze stanovit výši</t>
  </si>
  <si>
    <t>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Bude předloženo vyúčtování projektu a následně bude probíhat příprava na spor z VPS
26.9.2016 doručeno oznámení o zahájení správního řízení ÚOHS-S0625/2016/VZ-39109/2016/542/JVo za VZ část 1 "Lůžka a anesteziolgie" a část 2 "Ohřevy"
výši možných sankcí nelze předvídat</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</si>
  <si>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</si>
  <si>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</si>
  <si>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</si>
  <si>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indexed="62"/>
        <rFont val="Calibri"/>
        <family val="2"/>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</si>
  <si>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</si>
  <si>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</si>
  <si>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</si>
  <si>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</si>
  <si>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</si>
  <si>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 xml:space="preserve">MF </t>
  </si>
  <si>
    <t>pochybení v zakázce "Lineární urychlovač pro nemocnici v Chebu - přístavba zázemí" - změna zadávacích podmínek v důsledku podstatné změny smlouvy dodatkem měnícím podmínky ve Smlouvě o dílo</t>
  </si>
  <si>
    <t>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t>
  </si>
  <si>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t>
  </si>
  <si>
    <t>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t>
  </si>
  <si>
    <t>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t>
  </si>
  <si>
    <t>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t>
  </si>
  <si>
    <t>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</si>
  <si>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indexed="10"/>
        <rFont val="Calibri"/>
        <family val="2"/>
      </rPr>
      <t xml:space="preserve"> </t>
    </r>
    <r>
      <rPr>
        <sz val="11"/>
        <rFont val="Calibri"/>
        <family val="2"/>
      </rPr>
      <t>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t>
    </r>
  </si>
  <si>
    <t>zjištění ze Zprávy z auditu operace č. IOP/2014/o/037 z 22.12.2014; v 8/2015 podnět z MPSV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t>
  </si>
  <si>
    <t>MF</t>
  </si>
  <si>
    <t>1.9.2016 z MF Oznámení o auditu operace</t>
  </si>
  <si>
    <t xml:space="preserve">8.2.2016 Protokol o kontrole interim se ŽoP za 2.etapu, č.j. RRSZ 1740/2016 - 23.2.2016  KK podal námitky proti kontrolním zjištěním;
7.3.2016 - vyřízení námitek č.j. RRSZ 3147/2016 - zamítnuto;
čekáme na vyúčtování;
</t>
  </si>
  <si>
    <t>předmětem auditu výdaje uvedené v ŽoP</t>
  </si>
  <si>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 V současné době již další kroky obrany nebudou uplatňovány.</t>
  </si>
  <si>
    <t>datum úhrady  2/2013
Jedná se o konečnou výši finančního postihu dle aktuálně známých a předložených informací pracovní skupině. V současné době již další kroky obrany nebudou uplatňovány.</t>
  </si>
  <si>
    <t>8.12.2014 ukončena veřejnosprávní kontrola -  námitkám v plném rozsahu bylo vyhověno;
Jedná se o konečnou výši finančního postihu dle aktuálně známých a předložených informací pracovní skupině. V současné době již další kroky obrany nebudou uplatňovány.</t>
  </si>
  <si>
    <t>4.11.2014 ukončena veřejnosprávní kontrola - námitky zamítnuty; přesun do nezpůsobilých výdajů; ukončený projekt - vyúčtování ZKK 66/02/16;
aktuálně zjištěná celková částka neuznatelných výdajů již předložena ve vyúčtování ZKK</t>
  </si>
  <si>
    <t>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t>
  </si>
  <si>
    <t>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t>
  </si>
  <si>
    <t>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t>
  </si>
  <si>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</si>
  <si>
    <t>RK 1000/09/15 a ZK 410/10/15 - zdůvodnění nezpůsobilých výdajů - kurzová ztráta;
Jedná se o konečnou výši finančního postihu dle aktuálně známých a předložených informací pracovní skupině. V současné době již další kroky obrany nebudou uplatňovány.</t>
  </si>
  <si>
    <t>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t>
  </si>
  <si>
    <t>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t>
  </si>
  <si>
    <t>nesprávné vyčíslení výše způsobilých výdajů - spotřeba PHM a kurzová ztráta</t>
  </si>
  <si>
    <t>5.10.2016 doručen z MF Návrh zprávy o auditu operace; 14.10.2016 stanovisko k návrhu zprávy o auditu</t>
  </si>
  <si>
    <t>33 160 392,00
podána žádost o vratku přeplatku v uvedené výši
24 513,00
podána žádost o vrácení přeplatku včetně úroku 
379 400,00
bude podána žádost o vrácení přeplatku včetně úroků</t>
  </si>
  <si>
    <t>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t>
  </si>
  <si>
    <r>
      <t xml:space="preserve">proveden přesun do nezpůsobilých výdajů- není pokryto dotací;  zbývající část dotace byla poskytnuta v 9/2014; 
</t>
    </r>
    <r>
      <rPr>
        <b/>
        <sz val="11"/>
        <color indexed="8"/>
        <rFont val="Calibri"/>
        <family val="2"/>
      </rPr>
      <t>30.3.2015</t>
    </r>
    <r>
      <rPr>
        <sz val="11"/>
        <color indexed="8"/>
        <rFont val="Calibri"/>
        <family val="2"/>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rPr>
      <t xml:space="preserve">samostatném řízení; </t>
    </r>
    <r>
      <rPr>
        <sz val="11"/>
        <color indexed="8"/>
        <rFont val="Calibri"/>
        <family val="2"/>
      </rPr>
      <t xml:space="preserve">16.6.2015 doručeno vyjádření ÚRR ve věci sporu, 24.6.2015  odesláno na MF ČR  stanovisko ISŠTE; 
11.5.2015 zahájen MF ČR audit operace za II.etapu projektu;
31.8.2015 doručeno </t>
    </r>
    <r>
      <rPr>
        <b/>
        <sz val="11"/>
        <color indexed="8"/>
        <rFont val="Calibri"/>
        <family val="2"/>
      </rPr>
      <t>rozhodnutí MF ČR ve prospěch ISŠTE</t>
    </r>
    <r>
      <rPr>
        <sz val="11"/>
        <color indexed="8"/>
        <rFont val="Calibri"/>
        <family val="2"/>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t>
    </r>
  </si>
  <si>
    <t>nedodržení zásad diskriminace při zadávání části 1 "Lůžka a anesteziologie" a části 2 "Ohřevy"</t>
  </si>
  <si>
    <t>nelze předvídat</t>
  </si>
  <si>
    <t>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t>
  </si>
  <si>
    <t>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t>
  </si>
  <si>
    <t>4.10.2016 ÚOHS žádost o zaslání dokumentace do 10.10.2016; 7.10.2016 žádost na ÚOHS o prodloužení termínu do 13.10.2016;
12.10.2016 odeslána dokumentace a vyjádření na ÚOHS;
1.11.2016 Sdělení výsledku šetření z ÚOHS - bez zjištění</t>
  </si>
  <si>
    <t>odvod na základě auditu operace</t>
  </si>
  <si>
    <t>neponížení požadovaných nákladů o výzisky z prodeje vyfrézovaného materiálu
neprovedené korekce ŘO za VŘ 003 a 004</t>
  </si>
  <si>
    <t>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t>
  </si>
  <si>
    <t>14.9.2016 doručena Zpráva o auditu operace ROPSZ/2016/O/012 ze dne 31.8.2016, auditované prostředky byly ve výši 171.293.570,94, identifikované NV ve výši 134.201,25</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</si>
  <si>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</si>
  <si>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</si>
  <si>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30. 9. 2016 skupině pro řešení finančních postihů předložen souhrn nezpůsobilých nákladů, vyúčtování porjektu dosud nepředloženo</t>
  </si>
  <si>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KK bude podávat odvolání do 26.9.2016;
odvolání podal na ÚRR KK dne 26.9.2016;
15.11.2016 odeslána na ÚRR žádost o prominutí odvodu a dosud nevym.penále </t>
  </si>
  <si>
    <t>Dopravní terminál Sokolov
CZ.1.09/3.2.00/17.00307</t>
  </si>
  <si>
    <t>22.1.2009 - 30.9.2011</t>
  </si>
  <si>
    <t>16.11.2016 z ÚRR Oznámení o zahájení kontroly</t>
  </si>
  <si>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t>
  </si>
  <si>
    <t>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t>
  </si>
  <si>
    <t>11.9.2015 doručeno Rozhodnutí o pokutě z ÚOHS; 25.9.2015 KK podal rozklad k předsedovi ÚOHS;; 22.11.2016 z ÚOHS Rozhodnutí ÚOHS ruší a předává 1.instanci k došetření</t>
  </si>
  <si>
    <r>
      <t xml:space="preserve">platební výměry doručeny 10/2013;
6.11.2013 podaná odvolání proti platebním výměrům; 
odvod uhrazen 4.11.2013
</t>
    </r>
    <r>
      <rPr>
        <b/>
        <sz val="11"/>
        <color indexed="8"/>
        <rFont val="Calibri"/>
        <family val="2"/>
      </rPr>
      <t xml:space="preserve">dne 9.6.2016 doručeno rozhodnutí MFČR o odvolání proti PV č.19/2013 a č.20/2013; MFČR snížilo odvod u těchto dvou PV na 25%. Díky rozhodnutí o částečném prominutí odvodu 10/2013 je aktuální výše odvodu ve výši 6,25% původně vyměřeného dovodu.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1.11.2016 odesláno odvolání proti rozhodnutí o zamítnutí vrácení vratitelného přeplatku ve výši 33.160.392,- Kč
Dne 13.11.2016  podána žádost o vratku výdajů za PV 21/2013 ve výši 379.400,- Kč včetně úroků
</t>
    </r>
  </si>
  <si>
    <t>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žádosto prodloužení lhůty pro doplnění informací, které bylo dne 16.11.2016. Lhůta byla prodloužena do 30.12.2016</t>
  </si>
  <si>
    <r>
      <t xml:space="preserve">30.7.2014 ÚRR zahájil daňové řízení, 19.8.2014 zasláno na ÚRR podání ve věci daňového řízení; 
</t>
    </r>
    <r>
      <rPr>
        <sz val="11"/>
        <rFont val="Calibri"/>
        <family val="2"/>
      </rPr>
      <t>6.11.2015 doručeny platební výměry v cekové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t>
    </r>
  </si>
  <si>
    <r>
      <t xml:space="preserve">ÚOHS 10.4.2014 zamítnul rozklad, rozhodnutí o pokutě nabylo právní, pokuta uhrazena;
10.6.2014 podaná správní žaloba,
</t>
    </r>
    <r>
      <rPr>
        <sz val="11"/>
        <color indexed="8"/>
        <rFont val="Calibri"/>
        <family val="2"/>
      </rPr>
      <t>na 20.6.2016 předvolána ISŠTE k soudu v Brně; 30 Af 42/2014 - 71  ze dne 20.6.2016 rozsudek soudu ve věci správní žaloby  - zamítnuto</t>
    </r>
    <r>
      <rPr>
        <b/>
        <sz val="11"/>
        <color indexed="8"/>
        <rFont val="Calibri"/>
        <family val="2"/>
      </rPr>
      <t xml:space="preserve">
</t>
    </r>
    <r>
      <rPr>
        <sz val="11"/>
        <color indexed="8"/>
        <rFont val="Calibri"/>
        <family val="2"/>
      </rPr>
      <t>19.7.2016 podala AK kasační stížnost</t>
    </r>
  </si>
  <si>
    <t>bez zjištění</t>
  </si>
  <si>
    <t>24.10.2016 doručena zpráva o auditu operace. V auditovaném období nezjištěny nezp. výdaje. Mimo období zjištěny výzisky neodečtené od zp. výdajů ve výši 397.500,- bez DPH, tedy 480.975,- s DPH. Pro případné vymáhání by muselo být zahájeno daňové řízení.</t>
  </si>
  <si>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t>
  </si>
  <si>
    <t>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výzvak podání stanoviska k odporu ÚRR proti rozhodnutí MFČR
21.11.2016 odesláno stanovisko k odporu</t>
  </si>
  <si>
    <t>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t>
  </si>
  <si>
    <t>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t>
  </si>
  <si>
    <t>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t>
  </si>
  <si>
    <r>
      <t xml:space="preserve">Dne 21.3.2016 obdrželo Gymnázium a obchodní akademie Mariánské Lázně Protokol o výsledku veřejnosprávní kontroly od MŠMT. Proti protokolu podány námitky, námitkám nevyhověno - potvrzena korekce dotace.
</t>
    </r>
    <r>
      <rPr>
        <sz val="11"/>
        <color indexed="8"/>
        <rFont val="Calibri"/>
        <family val="2"/>
      </rPr>
      <t>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t>
    </r>
  </si>
  <si>
    <t xml:space="preserve">ÚOHS předána dokumentace k přezkoumání veřejné zakázky
část 8 - Centrifuga (certifikát v nabídce vítězného uchazeče doložen v angl. Jazyce, zákon předepisuje český jazyk)
</t>
  </si>
  <si>
    <t xml:space="preserve">část 7 - Endoskopické vybavení (katalogové listy v nabídce vítězného uchazeče doložen v angl. Jazyce, zákon předepisuje český jazyk; zakázka byla neoprávněně sloučena, čímž došlo k diskriminaci)
</t>
  </si>
  <si>
    <t xml:space="preserve">část 10 - Mikrobiologie (zakázka byla neoprávněně sloučena, čímž došlo k diskriminaci)
</t>
  </si>
  <si>
    <t>část 14 - Inkubátory  (zakázka byla neoprávněně sloučena, čímž došlo k diskriminaci)</t>
  </si>
  <si>
    <t>dne 1.9.2016 doručena žádost o zaslání dokumentace k VZ 8, nejpozději do dne 8.9.2016</t>
  </si>
  <si>
    <t>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t>
  </si>
  <si>
    <t>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t>
  </si>
  <si>
    <t>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t>
  </si>
  <si>
    <t>26.9.2016 doručeno oznámení o zahájení správního řízení
6.10.2016 odeslala KKN stanovisko k zahájenému správnímu řízení
16.11.2016 doručeno rozhodnutí o správní pokutě ve výši 30.000,-</t>
  </si>
  <si>
    <t>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t>
  </si>
  <si>
    <t>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t>
  </si>
  <si>
    <t>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</si>
</sst>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89">
    <font>
      <sz val="11"/>
      <color theme="1"/>
      <name val="Calibri"/>
      <family val="2"/>
    </font>
    <font>
      <sz val="11"/>
      <color indexed="8"/>
      <name val="Calibri"/>
      <family val="2"/>
    </font>
    <font>
      <b/>
      <sz val="11"/>
      <color indexed="8"/>
      <name val="Calibri"/>
      <family val="2"/>
    </font>
    <font>
      <sz val="10"/>
      <name val="Arial CE"/>
      <family val="0"/>
    </font>
    <font>
      <sz val="10"/>
      <name val="Arial"/>
      <family val="2"/>
    </font>
    <font>
      <sz val="11"/>
      <name val="Calibri"/>
      <family val="2"/>
    </font>
    <font>
      <b/>
      <sz val="11"/>
      <color indexed="10"/>
      <name val="Calibri"/>
      <family val="2"/>
    </font>
    <font>
      <b/>
      <sz val="11"/>
      <name val="Calibri"/>
      <family val="2"/>
    </font>
    <font>
      <b/>
      <sz val="22"/>
      <color indexed="8"/>
      <name val="Calibri"/>
      <family val="2"/>
    </font>
    <font>
      <b/>
      <sz val="22"/>
      <name val="Calibri"/>
      <family val="2"/>
    </font>
    <font>
      <sz val="12"/>
      <color indexed="8"/>
      <name val="Calibri"/>
      <family val="2"/>
    </font>
    <font>
      <b/>
      <sz val="11"/>
      <color indexed="36"/>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sz val="11"/>
      <color indexed="10"/>
      <name val="Calibri"/>
      <family val="2"/>
    </font>
    <font>
      <sz val="12"/>
      <color indexed="62"/>
      <name val="Calibri"/>
      <family val="2"/>
    </font>
    <font>
      <b/>
      <sz val="14"/>
      <color indexed="8"/>
      <name val="Calibri"/>
      <family val="2"/>
    </font>
    <font>
      <sz val="11"/>
      <color indexed="30"/>
      <name val="Calibri"/>
      <family val="2"/>
    </font>
    <font>
      <b/>
      <i/>
      <sz val="11"/>
      <color indexed="8"/>
      <name val="Calibri"/>
      <family val="2"/>
    </font>
    <font>
      <b/>
      <sz val="11"/>
      <color indexed="17"/>
      <name val="Calibri"/>
      <family val="2"/>
    </font>
    <font>
      <sz val="11"/>
      <color indexed="17"/>
      <name val="Calibri"/>
      <family val="2"/>
    </font>
    <font>
      <sz val="14"/>
      <color indexed="8"/>
      <name val="Calibri"/>
      <family val="2"/>
    </font>
    <font>
      <b/>
      <sz val="10"/>
      <color indexed="8"/>
      <name val="Calibri"/>
      <family val="2"/>
    </font>
    <font>
      <sz val="10"/>
      <color indexed="8"/>
      <name val="Calibri"/>
      <family val="2"/>
    </font>
    <font>
      <i/>
      <sz val="10"/>
      <color indexed="8"/>
      <name val="Calibri"/>
      <family val="2"/>
    </font>
    <font>
      <sz val="11"/>
      <color indexed="36"/>
      <name val="Calibri"/>
      <family val="2"/>
    </font>
    <font>
      <i/>
      <sz val="11"/>
      <color indexed="8"/>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b/>
      <sz val="20"/>
      <color indexed="8"/>
      <name val="Calibri"/>
      <family val="2"/>
    </font>
    <font>
      <b/>
      <i/>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00B050"/>
      <name val="Calibri"/>
      <family val="2"/>
    </font>
    <font>
      <b/>
      <sz val="12"/>
      <color rgb="FF7030A0"/>
      <name val="Calibri"/>
      <family val="2"/>
    </font>
    <font>
      <b/>
      <sz val="18"/>
      <color theme="1"/>
      <name val="Calibri"/>
      <family val="2"/>
    </font>
    <font>
      <sz val="11"/>
      <color theme="7"/>
      <name val="Calibri"/>
      <family val="2"/>
    </font>
    <font>
      <b/>
      <sz val="20"/>
      <color theme="1"/>
      <name val="Calibri"/>
      <family val="2"/>
    </font>
    <font>
      <b/>
      <i/>
      <sz val="10"/>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7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top style="thin"/>
      <bottom style="thin"/>
    </border>
    <border>
      <left/>
      <right style="medium"/>
      <top style="thin"/>
      <bottom style="thin"/>
    </border>
    <border>
      <left/>
      <right/>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style="thin"/>
      <right style="thin"/>
      <top style="thin"/>
      <bottom/>
    </border>
    <border>
      <left style="thin"/>
      <right/>
      <top/>
      <bottom style="medium"/>
    </border>
    <border>
      <left/>
      <right/>
      <top/>
      <bottom style="medium"/>
    </border>
    <border>
      <left style="thin"/>
      <right style="thin"/>
      <top/>
      <bottom style="medium"/>
    </border>
    <border>
      <left style="thin"/>
      <right style="medium"/>
      <top/>
      <bottom/>
    </border>
    <border>
      <left style="medium"/>
      <right style="medium"/>
      <top/>
      <botto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right style="thin"/>
      <top/>
      <bottom style="medium"/>
    </border>
    <border>
      <left style="medium"/>
      <right style="thin"/>
      <top style="thin"/>
      <bottom/>
    </border>
    <border>
      <left/>
      <right style="medium"/>
      <top style="thin"/>
      <bottom/>
    </border>
    <border>
      <left/>
      <right style="medium"/>
      <top/>
      <bottom/>
    </border>
    <border>
      <left style="medium"/>
      <right style="thin"/>
      <top/>
      <bottom style="medium"/>
    </border>
    <border>
      <left style="medium"/>
      <right/>
      <top style="thin"/>
      <bottom style="thin"/>
    </border>
    <border>
      <left style="medium"/>
      <right style="thin"/>
      <top/>
      <bottom/>
    </border>
    <border>
      <left/>
      <right/>
      <top style="thin"/>
      <bottom style="medium"/>
    </border>
    <border>
      <left style="thin"/>
      <right style="thin"/>
      <top style="medium"/>
      <bottom/>
    </border>
    <border>
      <left style="medium"/>
      <right style="medium"/>
      <top style="medium"/>
      <bottom/>
    </border>
    <border>
      <left style="thin"/>
      <right style="medium"/>
      <top style="medium"/>
      <bottom/>
    </border>
    <border>
      <left style="medium"/>
      <right style="thin"/>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3" fillId="20" borderId="0" applyNumberFormat="0" applyBorder="0" applyAlignment="0" applyProtection="0"/>
    <xf numFmtId="0" fontId="5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2" borderId="0" applyNumberFormat="0" applyBorder="0" applyAlignment="0" applyProtection="0"/>
    <xf numFmtId="0" fontId="3"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61" fillId="24" borderId="0" applyNumberFormat="0" applyBorder="0" applyAlignment="0" applyProtection="0"/>
    <xf numFmtId="0" fontId="0" fillId="25" borderId="8">
      <alignment/>
      <protection/>
    </xf>
    <xf numFmtId="0" fontId="62" fillId="0" borderId="0" applyNumberFormat="0" applyFill="0" applyBorder="0" applyAlignment="0" applyProtection="0"/>
    <xf numFmtId="0" fontId="63" fillId="26" borderId="9" applyNumberFormat="0" applyAlignment="0" applyProtection="0"/>
    <xf numFmtId="0" fontId="64" fillId="27" borderId="9" applyNumberFormat="0" applyAlignment="0" applyProtection="0"/>
    <xf numFmtId="0" fontId="65" fillId="27" borderId="10" applyNumberFormat="0" applyAlignment="0" applyProtection="0"/>
    <xf numFmtId="0" fontId="66" fillId="0" borderId="0" applyNumberFormat="0" applyFill="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cellStyleXfs>
  <cellXfs count="1006">
    <xf numFmtId="0" fontId="0" fillId="0" borderId="0" xfId="0" applyFont="1" applyAlignment="1">
      <alignment/>
    </xf>
    <xf numFmtId="0" fontId="67" fillId="0" borderId="0" xfId="0" applyFont="1" applyAlignment="1">
      <alignment/>
    </xf>
    <xf numFmtId="0" fontId="52"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68"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68" fillId="0" borderId="0" xfId="0" applyNumberFormat="1" applyFont="1" applyAlignment="1">
      <alignment horizontal="center" vertical="center"/>
    </xf>
    <xf numFmtId="4" fontId="0" fillId="0" borderId="0" xfId="0" applyNumberFormat="1" applyAlignment="1">
      <alignment vertical="center"/>
    </xf>
    <xf numFmtId="0" fontId="52" fillId="0" borderId="0" xfId="0" applyFont="1" applyAlignment="1">
      <alignment/>
    </xf>
    <xf numFmtId="0" fontId="0" fillId="0" borderId="0" xfId="0" applyAlignment="1">
      <alignment horizontal="center"/>
    </xf>
    <xf numFmtId="0" fontId="52" fillId="0" borderId="0" xfId="0" applyFont="1" applyFill="1" applyAlignment="1">
      <alignment/>
    </xf>
    <xf numFmtId="4" fontId="5" fillId="0" borderId="8" xfId="0" applyNumberFormat="1" applyFont="1" applyBorder="1" applyAlignment="1">
      <alignment horizontal="right" vertical="center" wrapText="1"/>
    </xf>
    <xf numFmtId="0" fontId="0" fillId="0" borderId="14" xfId="50" applyBorder="1" applyAlignment="1">
      <alignment vertical="center" wrapText="1"/>
      <protection/>
    </xf>
    <xf numFmtId="0" fontId="0" fillId="0" borderId="13" xfId="50" applyBorder="1" applyAlignment="1">
      <alignment vertical="center" wrapText="1"/>
      <protection/>
    </xf>
    <xf numFmtId="0" fontId="0" fillId="0" borderId="13" xfId="50"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69" fillId="34" borderId="15" xfId="0" applyFont="1" applyFill="1" applyBorder="1" applyAlignment="1">
      <alignment horizontal="center" vertical="center" textRotation="90" wrapText="1"/>
    </xf>
    <xf numFmtId="0" fontId="69" fillId="34" borderId="15" xfId="0" applyFont="1" applyFill="1" applyBorder="1" applyAlignment="1">
      <alignment horizontal="center" vertical="center" wrapText="1"/>
    </xf>
    <xf numFmtId="0" fontId="69"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69" fillId="34" borderId="18" xfId="0" applyFont="1" applyFill="1" applyBorder="1" applyAlignment="1">
      <alignment horizontal="center" vertical="center" wrapText="1"/>
    </xf>
    <xf numFmtId="0" fontId="69" fillId="34" borderId="19" xfId="0" applyFont="1" applyFill="1" applyBorder="1" applyAlignment="1">
      <alignment horizontal="center" vertical="center" wrapText="1"/>
    </xf>
    <xf numFmtId="0" fontId="69"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5"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5" fillId="0" borderId="23" xfId="50" applyFont="1" applyBorder="1" applyAlignment="1">
      <alignment horizontal="left" vertical="center" wrapText="1"/>
      <protection/>
    </xf>
    <xf numFmtId="0" fontId="5" fillId="9" borderId="24" xfId="0" applyFont="1" applyFill="1" applyBorder="1" applyAlignment="1">
      <alignment horizontal="left" vertical="center" wrapText="1"/>
    </xf>
    <xf numFmtId="0" fontId="0" fillId="0" borderId="23" xfId="50" applyFont="1" applyBorder="1" applyAlignment="1">
      <alignment horizontal="left" vertical="center" wrapText="1"/>
      <protection/>
    </xf>
    <xf numFmtId="0" fontId="5" fillId="0" borderId="23" xfId="50" applyFont="1" applyBorder="1" applyAlignment="1">
      <alignment vertical="center" wrapText="1"/>
      <protection/>
    </xf>
    <xf numFmtId="0" fontId="0" fillId="0" borderId="13" xfId="0" applyFill="1" applyBorder="1" applyAlignment="1">
      <alignment/>
    </xf>
    <xf numFmtId="0" fontId="69"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2" fillId="9" borderId="0" xfId="0" applyFont="1" applyFill="1" applyAlignment="1">
      <alignment/>
    </xf>
    <xf numFmtId="0" fontId="52" fillId="8" borderId="0" xfId="0" applyFont="1" applyFill="1" applyAlignment="1">
      <alignment/>
    </xf>
    <xf numFmtId="0" fontId="52" fillId="0" borderId="0" xfId="0" applyFont="1" applyAlignment="1">
      <alignment vertical="center"/>
    </xf>
    <xf numFmtId="0" fontId="52" fillId="10" borderId="0" xfId="0" applyFont="1" applyFill="1" applyBorder="1" applyAlignment="1">
      <alignment/>
    </xf>
    <xf numFmtId="0" fontId="52" fillId="11" borderId="0" xfId="0" applyFont="1" applyFill="1" applyBorder="1" applyAlignment="1">
      <alignment/>
    </xf>
    <xf numFmtId="0" fontId="52" fillId="13" borderId="0" xfId="0" applyFont="1" applyFill="1" applyAlignment="1">
      <alignment/>
    </xf>
    <xf numFmtId="0" fontId="0" fillId="13" borderId="24" xfId="0" applyFill="1" applyBorder="1" applyAlignment="1">
      <alignment horizontal="left" vertical="center" wrapText="1"/>
    </xf>
    <xf numFmtId="0" fontId="52"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5" fillId="0" borderId="0" xfId="0" applyNumberFormat="1" applyFont="1" applyBorder="1" applyAlignment="1">
      <alignment horizontal="right" vertical="center" wrapText="1"/>
    </xf>
    <xf numFmtId="0" fontId="5" fillId="0" borderId="0" xfId="50"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7" fillId="0" borderId="8" xfId="0" applyFont="1" applyBorder="1" applyAlignment="1">
      <alignment horizontal="center" vertical="center"/>
    </xf>
    <xf numFmtId="0" fontId="5" fillId="0" borderId="8" xfId="0" applyFont="1" applyBorder="1" applyAlignment="1">
      <alignment vertical="center" wrapText="1"/>
    </xf>
    <xf numFmtId="0" fontId="5" fillId="0" borderId="13" xfId="50" applyFont="1" applyBorder="1" applyAlignment="1">
      <alignment horizontal="left" vertical="center" wrapText="1"/>
      <protection/>
    </xf>
    <xf numFmtId="0" fontId="5" fillId="0" borderId="8" xfId="0" applyFont="1" applyBorder="1" applyAlignment="1">
      <alignment horizontal="center" vertical="center"/>
    </xf>
    <xf numFmtId="0" fontId="5" fillId="0" borderId="8" xfId="0" applyFont="1" applyBorder="1" applyAlignment="1">
      <alignment/>
    </xf>
    <xf numFmtId="0" fontId="5" fillId="0" borderId="13" xfId="0" applyFont="1" applyBorder="1" applyAlignment="1">
      <alignment/>
    </xf>
    <xf numFmtId="0" fontId="5" fillId="0" borderId="23" xfId="50" applyFont="1" applyBorder="1" applyAlignment="1">
      <alignment vertical="center" wrapText="1"/>
      <protection/>
    </xf>
    <xf numFmtId="0" fontId="5" fillId="13" borderId="24" xfId="0" applyFont="1" applyFill="1" applyBorder="1" applyAlignment="1">
      <alignment horizontal="left" vertical="center" wrapText="1"/>
    </xf>
    <xf numFmtId="0" fontId="70" fillId="0" borderId="26"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50" applyFont="1" applyFill="1" applyBorder="1" applyAlignment="1">
      <alignment horizontal="left" vertical="center" wrapText="1"/>
      <protection/>
    </xf>
    <xf numFmtId="0" fontId="0" fillId="0" borderId="24" xfId="50" applyFont="1" applyBorder="1" applyAlignment="1">
      <alignment horizontal="left" vertical="center" wrapText="1"/>
      <protection/>
    </xf>
    <xf numFmtId="0" fontId="0" fillId="0" borderId="23" xfId="50"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2"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1" fillId="0" borderId="26" xfId="0" applyFont="1" applyFill="1" applyBorder="1" applyAlignment="1">
      <alignment/>
    </xf>
    <xf numFmtId="0" fontId="71" fillId="0" borderId="8" xfId="0" applyFont="1" applyFill="1" applyBorder="1" applyAlignment="1">
      <alignment/>
    </xf>
    <xf numFmtId="0" fontId="71" fillId="0" borderId="13" xfId="0" applyFont="1" applyFill="1" applyBorder="1" applyAlignment="1">
      <alignment/>
    </xf>
    <xf numFmtId="0" fontId="0" fillId="0" borderId="14" xfId="0" applyBorder="1" applyAlignment="1">
      <alignment horizontal="left" vertical="center" wrapText="1"/>
    </xf>
    <xf numFmtId="0" fontId="5" fillId="0" borderId="21" xfId="50"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2"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5"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5" fillId="0" borderId="25" xfId="50"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2" fillId="0" borderId="11" xfId="0" applyFont="1" applyBorder="1" applyAlignment="1">
      <alignment vertical="center" wrapText="1"/>
    </xf>
    <xf numFmtId="0" fontId="52" fillId="39" borderId="11" xfId="0" applyFont="1" applyFill="1" applyBorder="1" applyAlignment="1">
      <alignment vertical="center" wrapText="1"/>
    </xf>
    <xf numFmtId="4" fontId="52" fillId="0" borderId="11" xfId="0" applyNumberFormat="1" applyFont="1" applyBorder="1" applyAlignment="1">
      <alignment vertical="center"/>
    </xf>
    <xf numFmtId="4" fontId="7" fillId="0" borderId="11" xfId="0" applyNumberFormat="1" applyFont="1" applyBorder="1" applyAlignment="1">
      <alignment horizontal="right" vertical="center" wrapText="1"/>
    </xf>
    <xf numFmtId="4" fontId="52" fillId="0" borderId="14" xfId="0" applyNumberFormat="1" applyFont="1" applyBorder="1" applyAlignment="1">
      <alignment vertical="center"/>
    </xf>
    <xf numFmtId="0" fontId="5" fillId="0" borderId="8" xfId="0" applyFont="1" applyBorder="1" applyAlignment="1">
      <alignment vertical="center" wrapText="1"/>
    </xf>
    <xf numFmtId="0" fontId="5" fillId="0" borderId="13" xfId="50" applyFont="1" applyBorder="1" applyAlignment="1">
      <alignment horizontal="left" vertical="center" wrapText="1"/>
      <protection/>
    </xf>
    <xf numFmtId="0" fontId="5" fillId="0" borderId="8" xfId="0" applyFont="1" applyBorder="1" applyAlignment="1">
      <alignment horizontal="center" vertical="center"/>
    </xf>
    <xf numFmtId="4" fontId="5" fillId="0" borderId="8" xfId="0" applyNumberFormat="1" applyFont="1" applyBorder="1" applyAlignment="1">
      <alignment horizontal="right" vertical="center" wrapText="1"/>
    </xf>
    <xf numFmtId="0" fontId="5" fillId="0" borderId="13" xfId="0" applyFont="1" applyBorder="1" applyAlignment="1">
      <alignment/>
    </xf>
    <xf numFmtId="0" fontId="5" fillId="0" borderId="24" xfId="0" applyFont="1" applyFill="1" applyBorder="1" applyAlignment="1">
      <alignment horizontal="left" vertical="center" wrapText="1"/>
    </xf>
    <xf numFmtId="4" fontId="5" fillId="0" borderId="11" xfId="0" applyNumberFormat="1" applyFont="1" applyBorder="1" applyAlignment="1">
      <alignment vertical="center"/>
    </xf>
    <xf numFmtId="0" fontId="0" fillId="0" borderId="0" xfId="0" applyBorder="1" applyAlignment="1">
      <alignment/>
    </xf>
    <xf numFmtId="0" fontId="52" fillId="0" borderId="11" xfId="0" applyFont="1" applyBorder="1" applyAlignment="1">
      <alignment horizontal="center" vertical="center"/>
    </xf>
    <xf numFmtId="0" fontId="0" fillId="0" borderId="11" xfId="50" applyBorder="1" applyAlignment="1">
      <alignment horizontal="left" vertical="center" wrapText="1"/>
      <protection/>
    </xf>
    <xf numFmtId="0" fontId="0" fillId="0" borderId="11" xfId="0" applyFont="1" applyBorder="1" applyAlignment="1">
      <alignment horizontal="center" vertical="center"/>
    </xf>
    <xf numFmtId="4" fontId="68"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5" fillId="0" borderId="13" xfId="0" applyNumberFormat="1" applyFont="1" applyBorder="1" applyAlignment="1">
      <alignment horizontal="right" vertical="center" wrapText="1"/>
    </xf>
    <xf numFmtId="4" fontId="5" fillId="0" borderId="14" xfId="0" applyNumberFormat="1" applyFont="1" applyBorder="1" applyAlignment="1">
      <alignment vertical="center"/>
    </xf>
    <xf numFmtId="4" fontId="5" fillId="0" borderId="16" xfId="0" applyNumberFormat="1" applyFont="1" applyBorder="1" applyAlignment="1">
      <alignment horizontal="right" vertical="center" wrapText="1"/>
    </xf>
    <xf numFmtId="4" fontId="7"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52" fillId="0" borderId="0" xfId="0" applyFont="1" applyFill="1" applyAlignment="1">
      <alignment vertical="center"/>
    </xf>
    <xf numFmtId="0" fontId="52" fillId="0" borderId="0" xfId="0" applyFont="1" applyFill="1" applyBorder="1" applyAlignment="1">
      <alignment/>
    </xf>
    <xf numFmtId="0" fontId="0" fillId="0" borderId="29" xfId="0" applyBorder="1" applyAlignment="1">
      <alignment/>
    </xf>
    <xf numFmtId="0" fontId="0" fillId="0" borderId="30" xfId="0" applyBorder="1" applyAlignment="1">
      <alignment/>
    </xf>
    <xf numFmtId="4" fontId="5"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2" fillId="0" borderId="0" xfId="0" applyFont="1" applyFill="1" applyAlignment="1">
      <alignment/>
    </xf>
    <xf numFmtId="0" fontId="72" fillId="0" borderId="0" xfId="0" applyFont="1" applyFill="1" applyBorder="1" applyAlignment="1">
      <alignment/>
    </xf>
    <xf numFmtId="0" fontId="73" fillId="0" borderId="0" xfId="0" applyFont="1" applyAlignment="1">
      <alignment/>
    </xf>
    <xf numFmtId="10" fontId="0" fillId="0" borderId="0" xfId="0" applyNumberFormat="1" applyAlignment="1">
      <alignment/>
    </xf>
    <xf numFmtId="0" fontId="74" fillId="0" borderId="0" xfId="0" applyFont="1" applyAlignment="1">
      <alignment/>
    </xf>
    <xf numFmtId="10" fontId="74" fillId="0" borderId="0" xfId="0" applyNumberFormat="1" applyFont="1" applyAlignment="1">
      <alignment/>
    </xf>
    <xf numFmtId="0" fontId="74" fillId="0" borderId="0" xfId="0" applyFont="1" applyAlignment="1">
      <alignment horizontal="left" vertical="top"/>
    </xf>
    <xf numFmtId="0" fontId="75" fillId="0" borderId="0" xfId="0" applyFont="1" applyBorder="1" applyAlignment="1">
      <alignment horizontal="left" vertical="center" wrapText="1"/>
    </xf>
    <xf numFmtId="10" fontId="5" fillId="0" borderId="0" xfId="0" applyNumberFormat="1" applyFont="1" applyBorder="1" applyAlignment="1">
      <alignment horizontal="left" vertical="center" wrapText="1"/>
    </xf>
    <xf numFmtId="10" fontId="5" fillId="0" borderId="0" xfId="0" applyNumberFormat="1" applyFont="1" applyBorder="1" applyAlignment="1">
      <alignment horizontal="center" vertical="center" wrapText="1"/>
    </xf>
    <xf numFmtId="0" fontId="75" fillId="0" borderId="0" xfId="0" applyFont="1" applyFill="1" applyBorder="1" applyAlignment="1">
      <alignment horizontal="left" vertical="center" wrapText="1"/>
    </xf>
    <xf numFmtId="4" fontId="75" fillId="0" borderId="0" xfId="0" applyNumberFormat="1" applyFont="1" applyFill="1" applyBorder="1" applyAlignment="1">
      <alignment horizontal="right" vertical="center"/>
    </xf>
    <xf numFmtId="4" fontId="76" fillId="0" borderId="0" xfId="0" applyNumberFormat="1" applyFont="1" applyFill="1" applyBorder="1" applyAlignment="1">
      <alignment horizontal="right" vertical="center"/>
    </xf>
    <xf numFmtId="10" fontId="75" fillId="0" borderId="0" xfId="0" applyNumberFormat="1" applyFont="1" applyFill="1" applyBorder="1" applyAlignment="1">
      <alignment horizontal="center" vertical="center"/>
    </xf>
    <xf numFmtId="0" fontId="67" fillId="0" borderId="0" xfId="0" applyFont="1" applyFill="1" applyBorder="1" applyAlignment="1">
      <alignment vertical="center"/>
    </xf>
    <xf numFmtId="0" fontId="77" fillId="7" borderId="15" xfId="0" applyFont="1" applyFill="1" applyBorder="1" applyAlignment="1">
      <alignment horizontal="center" vertical="center" wrapText="1"/>
    </xf>
    <xf numFmtId="0" fontId="77" fillId="7" borderId="16" xfId="0" applyFont="1" applyFill="1" applyBorder="1" applyAlignment="1">
      <alignment horizontal="center" vertical="center" wrapText="1"/>
    </xf>
    <xf numFmtId="0" fontId="77" fillId="7" borderId="31" xfId="0" applyFont="1" applyFill="1" applyBorder="1" applyAlignment="1">
      <alignment horizontal="center" vertical="center" wrapText="1"/>
    </xf>
    <xf numFmtId="0" fontId="77" fillId="7" borderId="18"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0" fontId="0" fillId="0" borderId="26" xfId="0" applyFont="1" applyBorder="1" applyAlignment="1">
      <alignment vertical="center" wrapText="1"/>
    </xf>
    <xf numFmtId="4" fontId="71" fillId="39" borderId="26" xfId="0" applyNumberFormat="1" applyFont="1" applyFill="1" applyBorder="1" applyAlignment="1">
      <alignment horizontal="right" vertical="center"/>
    </xf>
    <xf numFmtId="4" fontId="0" fillId="39" borderId="13" xfId="0" applyNumberFormat="1" applyFont="1" applyFill="1" applyBorder="1" applyAlignment="1">
      <alignment horizontal="right" vertical="center"/>
    </xf>
    <xf numFmtId="0" fontId="0" fillId="0" borderId="26" xfId="0" applyFont="1" applyFill="1" applyBorder="1" applyAlignment="1">
      <alignment vertical="center" wrapText="1"/>
    </xf>
    <xf numFmtId="0" fontId="0" fillId="39" borderId="13" xfId="0" applyFont="1" applyFill="1" applyBorder="1" applyAlignment="1">
      <alignment horizontal="left" vertical="center" wrapText="1"/>
    </xf>
    <xf numFmtId="4" fontId="78" fillId="39" borderId="26" xfId="0" applyNumberFormat="1" applyFont="1" applyFill="1" applyBorder="1" applyAlignment="1">
      <alignment horizontal="right" vertical="center"/>
    </xf>
    <xf numFmtId="4" fontId="5" fillId="39" borderId="33" xfId="0" applyNumberFormat="1" applyFont="1" applyFill="1" applyBorder="1" applyAlignment="1">
      <alignment horizontal="right" vertical="center" wrapText="1"/>
    </xf>
    <xf numFmtId="4" fontId="71"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51" applyFont="1" applyBorder="1" applyAlignment="1">
      <alignmen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0" fontId="0" fillId="0" borderId="8" xfId="0" applyFont="1" applyBorder="1" applyAlignment="1">
      <alignment horizontal="left" vertical="center" wrapText="1"/>
    </xf>
    <xf numFmtId="0" fontId="0" fillId="0" borderId="8" xfId="0" applyFont="1" applyFill="1" applyBorder="1" applyAlignment="1">
      <alignment horizontal="left" vertical="center"/>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4" fontId="0" fillId="0" borderId="13" xfId="0" applyNumberFormat="1" applyFont="1" applyFill="1" applyBorder="1" applyAlignment="1">
      <alignment horizontal="right" vertical="center"/>
    </xf>
    <xf numFmtId="0" fontId="0" fillId="0" borderId="13" xfId="0" applyFont="1" applyBorder="1" applyAlignment="1">
      <alignment horizontal="right"/>
    </xf>
    <xf numFmtId="0" fontId="0" fillId="39" borderId="8" xfId="0" applyFont="1" applyFill="1" applyBorder="1" applyAlignment="1">
      <alignment horizontal="left" vertical="center"/>
    </xf>
    <xf numFmtId="2" fontId="71" fillId="39" borderId="26" xfId="0" applyNumberFormat="1" applyFont="1" applyFill="1" applyBorder="1" applyAlignment="1">
      <alignment horizontal="right" vertical="center"/>
    </xf>
    <xf numFmtId="0" fontId="68" fillId="0" borderId="8" xfId="51" applyFont="1" applyBorder="1" applyAlignment="1">
      <alignment horizontal="left" vertical="center" wrapText="1"/>
      <protection/>
    </xf>
    <xf numFmtId="4" fontId="68" fillId="0" borderId="8" xfId="0" applyNumberFormat="1" applyFont="1" applyFill="1" applyBorder="1" applyAlignment="1">
      <alignment horizontal="right" vertical="center"/>
    </xf>
    <xf numFmtId="4" fontId="0" fillId="0" borderId="33" xfId="0" applyNumberFormat="1" applyFont="1" applyFill="1" applyBorder="1" applyAlignment="1">
      <alignment horizontal="right" vertical="center"/>
    </xf>
    <xf numFmtId="0" fontId="5" fillId="0" borderId="8" xfId="0" applyFont="1" applyFill="1" applyBorder="1" applyAlignment="1">
      <alignment vertical="center" wrapText="1"/>
    </xf>
    <xf numFmtId="0" fontId="5" fillId="0" borderId="8" xfId="0" applyFont="1" applyBorder="1" applyAlignment="1">
      <alignment horizontal="left" vertical="center"/>
    </xf>
    <xf numFmtId="0" fontId="5" fillId="39"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5" fillId="39" borderId="33" xfId="0" applyNumberFormat="1" applyFont="1" applyFill="1" applyBorder="1" applyAlignment="1">
      <alignment horizontal="right" vertical="center"/>
    </xf>
    <xf numFmtId="0" fontId="5" fillId="0" borderId="11" xfId="52" applyFont="1" applyBorder="1" applyAlignment="1">
      <alignment horizontal="left" vertical="center" wrapText="1"/>
      <protection/>
    </xf>
    <xf numFmtId="4" fontId="5"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68" fillId="0" borderId="8" xfId="0" applyFont="1" applyBorder="1" applyAlignment="1">
      <alignment vertical="center" wrapText="1"/>
    </xf>
    <xf numFmtId="0" fontId="0" fillId="0" borderId="8" xfId="0" applyFont="1" applyBorder="1" applyAlignment="1">
      <alignment vertical="center"/>
    </xf>
    <xf numFmtId="10" fontId="7" fillId="7" borderId="34" xfId="0" applyNumberFormat="1" applyFont="1" applyFill="1" applyBorder="1" applyAlignment="1">
      <alignment horizontal="center" vertical="center" wrapText="1"/>
    </xf>
    <xf numFmtId="0" fontId="52" fillId="0" borderId="14" xfId="0" applyFont="1" applyBorder="1" applyAlignment="1">
      <alignment horizontal="center" vertical="center"/>
    </xf>
    <xf numFmtId="0" fontId="5" fillId="0" borderId="32" xfId="0" applyFont="1" applyFill="1" applyBorder="1" applyAlignment="1">
      <alignment horizontal="center" vertical="center"/>
    </xf>
    <xf numFmtId="4" fontId="70" fillId="0" borderId="27" xfId="0" applyNumberFormat="1" applyFont="1" applyFill="1" applyBorder="1" applyAlignment="1">
      <alignment vertical="center"/>
    </xf>
    <xf numFmtId="4" fontId="5" fillId="0" borderId="14" xfId="0" applyNumberFormat="1"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0" fontId="5" fillId="0" borderId="33" xfId="0" applyFont="1" applyBorder="1" applyAlignment="1">
      <alignment horizontal="center" vertical="center"/>
    </xf>
    <xf numFmtId="4" fontId="79" fillId="0" borderId="26" xfId="0" applyNumberFormat="1" applyFont="1" applyFill="1" applyBorder="1" applyAlignment="1">
      <alignment vertical="center"/>
    </xf>
    <xf numFmtId="4" fontId="52" fillId="0" borderId="13" xfId="0" applyNumberFormat="1" applyFont="1" applyFill="1" applyBorder="1" applyAlignment="1">
      <alignment vertical="center"/>
    </xf>
    <xf numFmtId="4" fontId="0" fillId="0" borderId="33" xfId="0" applyNumberFormat="1" applyFont="1" applyBorder="1" applyAlignment="1">
      <alignment horizontal="center" vertical="center"/>
    </xf>
    <xf numFmtId="0" fontId="69" fillId="7" borderId="35" xfId="0" applyFont="1" applyFill="1" applyBorder="1" applyAlignment="1">
      <alignment vertical="center" wrapText="1"/>
    </xf>
    <xf numFmtId="0" fontId="80" fillId="7" borderId="36" xfId="0" applyFont="1" applyFill="1" applyBorder="1" applyAlignment="1">
      <alignment vertical="center" wrapText="1"/>
    </xf>
    <xf numFmtId="0" fontId="80" fillId="7" borderId="37" xfId="0" applyFont="1" applyFill="1" applyBorder="1" applyAlignment="1">
      <alignment vertical="center" wrapText="1"/>
    </xf>
    <xf numFmtId="4" fontId="5" fillId="39" borderId="24" xfId="0" applyNumberFormat="1" applyFont="1" applyFill="1" applyBorder="1" applyAlignment="1">
      <alignment horizontal="right" vertical="center" wrapText="1"/>
    </xf>
    <xf numFmtId="0" fontId="0" fillId="0" borderId="0" xfId="0" applyAlignment="1">
      <alignment horizontal="left"/>
    </xf>
    <xf numFmtId="0" fontId="67" fillId="0" borderId="0" xfId="0" applyFont="1" applyAlignment="1">
      <alignment horizontal="right"/>
    </xf>
    <xf numFmtId="0" fontId="0" fillId="39" borderId="8" xfId="0" applyFont="1" applyFill="1" applyBorder="1" applyAlignment="1">
      <alignment horizontal="left" vertical="center" wrapText="1"/>
    </xf>
    <xf numFmtId="0" fontId="68" fillId="0" borderId="8" xfId="50" applyFont="1" applyBorder="1" applyAlignment="1">
      <alignment horizontal="left" vertical="center" wrapText="1"/>
      <protection/>
    </xf>
    <xf numFmtId="4" fontId="5" fillId="0" borderId="33" xfId="0" applyNumberFormat="1" applyFont="1" applyFill="1" applyBorder="1" applyAlignment="1">
      <alignment vertical="center"/>
    </xf>
    <xf numFmtId="4" fontId="5" fillId="0" borderId="13" xfId="0" applyNumberFormat="1" applyFont="1" applyFill="1" applyBorder="1" applyAlignment="1">
      <alignment vertical="center"/>
    </xf>
    <xf numFmtId="0" fontId="52" fillId="0" borderId="30" xfId="0" applyFont="1" applyBorder="1" applyAlignment="1">
      <alignment horizontal="right" vertical="center" wrapText="1"/>
    </xf>
    <xf numFmtId="0" fontId="5" fillId="0" borderId="32" xfId="0" applyFont="1" applyBorder="1" applyAlignment="1">
      <alignment horizontal="center" vertical="center"/>
    </xf>
    <xf numFmtId="4" fontId="52" fillId="0" borderId="14" xfId="0" applyNumberFormat="1" applyFont="1" applyBorder="1" applyAlignment="1">
      <alignment horizontal="center" vertical="center"/>
    </xf>
    <xf numFmtId="0" fontId="80" fillId="4" borderId="28" xfId="0" applyFont="1" applyFill="1" applyBorder="1" applyAlignment="1">
      <alignment horizontal="left" vertical="center" wrapText="1"/>
    </xf>
    <xf numFmtId="0" fontId="77" fillId="4" borderId="15" xfId="0" applyFont="1" applyFill="1" applyBorder="1" applyAlignment="1">
      <alignment horizontal="center" vertical="center" wrapText="1"/>
    </xf>
    <xf numFmtId="0" fontId="77" fillId="4" borderId="16" xfId="0" applyFont="1" applyFill="1" applyBorder="1" applyAlignment="1">
      <alignment horizontal="center" vertical="center" wrapText="1"/>
    </xf>
    <xf numFmtId="0" fontId="77" fillId="4" borderId="31" xfId="0" applyFont="1" applyFill="1" applyBorder="1" applyAlignment="1">
      <alignment horizontal="center" vertical="center" wrapText="1"/>
    </xf>
    <xf numFmtId="0" fontId="77" fillId="4" borderId="18" xfId="0" applyFont="1" applyFill="1" applyBorder="1" applyAlignment="1">
      <alignment horizontal="center" vertical="center" wrapText="1"/>
    </xf>
    <xf numFmtId="0" fontId="80" fillId="4" borderId="36" xfId="0" applyFont="1" applyFill="1" applyBorder="1" applyAlignment="1">
      <alignment horizontal="left" vertical="center" wrapText="1"/>
    </xf>
    <xf numFmtId="4" fontId="71" fillId="0" borderId="26" xfId="0" applyNumberFormat="1" applyFont="1" applyBorder="1" applyAlignment="1">
      <alignment vertical="center"/>
    </xf>
    <xf numFmtId="4" fontId="79" fillId="0" borderId="27" xfId="0" applyNumberFormat="1" applyFont="1" applyBorder="1" applyAlignment="1">
      <alignment vertical="center"/>
    </xf>
    <xf numFmtId="0" fontId="70" fillId="0" borderId="30" xfId="0" applyFont="1" applyFill="1" applyBorder="1" applyAlignment="1">
      <alignment horizontal="right" vertical="center" wrapText="1"/>
    </xf>
    <xf numFmtId="0" fontId="5" fillId="0" borderId="30" xfId="0" applyFont="1" applyFill="1" applyBorder="1" applyAlignment="1">
      <alignment horizontal="center" vertical="center"/>
    </xf>
    <xf numFmtId="0" fontId="71" fillId="0" borderId="30" xfId="0" applyFont="1" applyFill="1" applyBorder="1" applyAlignment="1">
      <alignment horizontal="center" vertical="center"/>
    </xf>
    <xf numFmtId="0" fontId="71" fillId="0" borderId="38" xfId="0" applyFont="1" applyFill="1" applyBorder="1" applyAlignment="1">
      <alignment horizontal="center" vertical="center"/>
    </xf>
    <xf numFmtId="10" fontId="52" fillId="4" borderId="39" xfId="0" applyNumberFormat="1"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1" applyFont="1" applyFill="1" applyBorder="1" applyAlignment="1">
      <alignment horizontal="left" vertical="center" wrapText="1"/>
      <protection/>
    </xf>
    <xf numFmtId="0" fontId="0" fillId="39" borderId="13" xfId="0" applyFont="1" applyFill="1" applyBorder="1" applyAlignment="1">
      <alignment horizontal="left" vertical="center" wrapText="1"/>
    </xf>
    <xf numFmtId="0" fontId="0" fillId="0" borderId="26" xfId="0" applyFont="1" applyBorder="1" applyAlignment="1">
      <alignment vertical="center" wrapText="1"/>
    </xf>
    <xf numFmtId="4" fontId="71" fillId="39" borderId="27" xfId="0" applyNumberFormat="1" applyFont="1" applyFill="1" applyBorder="1" applyAlignment="1">
      <alignment horizontal="right" vertical="center"/>
    </xf>
    <xf numFmtId="0" fontId="81" fillId="0" borderId="0" xfId="0" applyFont="1" applyAlignment="1">
      <alignment/>
    </xf>
    <xf numFmtId="0" fontId="82" fillId="41" borderId="11" xfId="0" applyFont="1" applyFill="1" applyBorder="1" applyAlignment="1">
      <alignment horizontal="left" vertical="center" wrapText="1"/>
    </xf>
    <xf numFmtId="0" fontId="82" fillId="41" borderId="14" xfId="0" applyFont="1" applyFill="1" applyBorder="1" applyAlignment="1">
      <alignment horizontal="left" vertical="center" wrapText="1"/>
    </xf>
    <xf numFmtId="0" fontId="30" fillId="41" borderId="32" xfId="0" applyFont="1" applyFill="1" applyBorder="1" applyAlignment="1">
      <alignment horizontal="center" vertical="center" wrapText="1"/>
    </xf>
    <xf numFmtId="0" fontId="30" fillId="41" borderId="8" xfId="0" applyFont="1" applyFill="1" applyBorder="1" applyAlignment="1">
      <alignment horizontal="center" vertical="center" wrapText="1"/>
    </xf>
    <xf numFmtId="0" fontId="30" fillId="41" borderId="13" xfId="0" applyFont="1" applyFill="1" applyBorder="1" applyAlignment="1">
      <alignment horizontal="center" vertical="center" wrapText="1"/>
    </xf>
    <xf numFmtId="0" fontId="30" fillId="41" borderId="21" xfId="0" applyFont="1" applyFill="1" applyBorder="1" applyAlignment="1">
      <alignment horizontal="center" vertical="center" wrapText="1"/>
    </xf>
    <xf numFmtId="4" fontId="81" fillId="7" borderId="32" xfId="0" applyNumberFormat="1" applyFont="1" applyFill="1" applyBorder="1" applyAlignment="1">
      <alignment horizontal="right" vertical="center" wrapText="1"/>
    </xf>
    <xf numFmtId="4" fontId="81" fillId="7" borderId="32" xfId="0" applyNumberFormat="1" applyFont="1" applyFill="1" applyBorder="1" applyAlignment="1">
      <alignment horizontal="right" vertical="center"/>
    </xf>
    <xf numFmtId="4" fontId="81" fillId="7" borderId="27" xfId="0" applyNumberFormat="1" applyFont="1" applyFill="1" applyBorder="1" applyAlignment="1">
      <alignment horizontal="right" vertical="center"/>
    </xf>
    <xf numFmtId="4" fontId="74" fillId="7" borderId="8" xfId="0" applyNumberFormat="1" applyFont="1" applyFill="1" applyBorder="1" applyAlignment="1">
      <alignment horizontal="right" vertical="center"/>
    </xf>
    <xf numFmtId="4" fontId="74" fillId="7" borderId="13" xfId="0" applyNumberFormat="1" applyFont="1" applyFill="1" applyBorder="1" applyAlignment="1">
      <alignment horizontal="right" vertical="center"/>
    </xf>
    <xf numFmtId="10" fontId="81" fillId="7" borderId="21" xfId="0" applyNumberFormat="1" applyFont="1" applyFill="1" applyBorder="1" applyAlignment="1">
      <alignment horizontal="center" vertical="center"/>
    </xf>
    <xf numFmtId="4" fontId="81" fillId="4" borderId="33" xfId="0" applyNumberFormat="1" applyFont="1" applyFill="1" applyBorder="1" applyAlignment="1">
      <alignment horizontal="right" vertical="center" wrapText="1"/>
    </xf>
    <xf numFmtId="4" fontId="81" fillId="4" borderId="33" xfId="0" applyNumberFormat="1" applyFont="1" applyFill="1" applyBorder="1" applyAlignment="1">
      <alignment horizontal="right" vertical="center"/>
    </xf>
    <xf numFmtId="4" fontId="81" fillId="4" borderId="26" xfId="0" applyNumberFormat="1" applyFont="1" applyFill="1" applyBorder="1" applyAlignment="1">
      <alignment horizontal="right" vertical="center"/>
    </xf>
    <xf numFmtId="4" fontId="74" fillId="4" borderId="8" xfId="0" applyNumberFormat="1" applyFont="1" applyFill="1" applyBorder="1" applyAlignment="1">
      <alignment horizontal="right" vertical="center"/>
    </xf>
    <xf numFmtId="4" fontId="74" fillId="4" borderId="13" xfId="0" applyNumberFormat="1" applyFont="1" applyFill="1" applyBorder="1" applyAlignment="1">
      <alignment horizontal="right" vertical="center"/>
    </xf>
    <xf numFmtId="10" fontId="81" fillId="4" borderId="23" xfId="0" applyNumberFormat="1" applyFont="1" applyFill="1" applyBorder="1" applyAlignment="1">
      <alignment horizontal="center" vertical="center"/>
    </xf>
    <xf numFmtId="10" fontId="81" fillId="4" borderId="21" xfId="0" applyNumberFormat="1" applyFont="1" applyFill="1" applyBorder="1" applyAlignment="1">
      <alignment horizontal="center" vertical="center"/>
    </xf>
    <xf numFmtId="0" fontId="74" fillId="0" borderId="31" xfId="0" applyFont="1" applyBorder="1" applyAlignment="1">
      <alignment horizontal="center" vertical="center" wrapText="1"/>
    </xf>
    <xf numFmtId="4" fontId="81" fillId="0" borderId="31" xfId="0" applyNumberFormat="1" applyFont="1" applyBorder="1" applyAlignment="1">
      <alignment horizontal="right" vertical="center"/>
    </xf>
    <xf numFmtId="4" fontId="81" fillId="0" borderId="18" xfId="0" applyNumberFormat="1" applyFont="1" applyBorder="1" applyAlignment="1">
      <alignment horizontal="right" vertical="center"/>
    </xf>
    <xf numFmtId="4" fontId="74" fillId="0" borderId="15" xfId="0" applyNumberFormat="1" applyFont="1" applyBorder="1" applyAlignment="1">
      <alignment horizontal="right" vertical="center"/>
    </xf>
    <xf numFmtId="4" fontId="74" fillId="0" borderId="16" xfId="0" applyNumberFormat="1" applyFont="1" applyBorder="1" applyAlignment="1">
      <alignment horizontal="right" vertical="center"/>
    </xf>
    <xf numFmtId="10" fontId="81" fillId="0" borderId="25" xfId="0" applyNumberFormat="1" applyFont="1" applyBorder="1" applyAlignment="1">
      <alignment horizontal="center" vertical="center"/>
    </xf>
    <xf numFmtId="10" fontId="74" fillId="0" borderId="25" xfId="0" applyNumberFormat="1" applyFont="1" applyFill="1" applyBorder="1" applyAlignment="1">
      <alignment horizontal="center" vertical="center"/>
    </xf>
    <xf numFmtId="4" fontId="81" fillId="41" borderId="40" xfId="0" applyNumberFormat="1" applyFont="1" applyFill="1" applyBorder="1" applyAlignment="1">
      <alignment horizontal="right" vertical="center"/>
    </xf>
    <xf numFmtId="4" fontId="74" fillId="41" borderId="41" xfId="0" applyNumberFormat="1" applyFont="1" applyFill="1" applyBorder="1" applyAlignment="1">
      <alignment horizontal="right" vertical="center"/>
    </xf>
    <xf numFmtId="4" fontId="74" fillId="41" borderId="42" xfId="0" applyNumberFormat="1" applyFont="1" applyFill="1" applyBorder="1" applyAlignment="1">
      <alignment horizontal="right" vertical="center"/>
    </xf>
    <xf numFmtId="10" fontId="81" fillId="41" borderId="43" xfId="0" applyNumberFormat="1" applyFont="1" applyFill="1" applyBorder="1" applyAlignment="1">
      <alignment horizontal="center" vertical="center"/>
    </xf>
    <xf numFmtId="10" fontId="81" fillId="41" borderId="21" xfId="0" applyNumberFormat="1" applyFont="1" applyFill="1" applyBorder="1" applyAlignment="1">
      <alignment horizontal="center" vertical="center"/>
    </xf>
    <xf numFmtId="0" fontId="81" fillId="0" borderId="13" xfId="0" applyFont="1" applyFill="1" applyBorder="1" applyAlignment="1">
      <alignment horizontal="right" vertical="center" wrapText="1"/>
    </xf>
    <xf numFmtId="4" fontId="31" fillId="0" borderId="13" xfId="0" applyNumberFormat="1" applyFont="1" applyFill="1" applyBorder="1" applyAlignment="1">
      <alignment horizontal="right" vertical="center"/>
    </xf>
    <xf numFmtId="0" fontId="81" fillId="0" borderId="13" xfId="0" applyFont="1" applyFill="1" applyBorder="1" applyAlignment="1">
      <alignment horizontal="left" vertical="center" wrapText="1"/>
    </xf>
    <xf numFmtId="4" fontId="83" fillId="0" borderId="44" xfId="0" applyNumberFormat="1" applyFont="1" applyFill="1" applyBorder="1" applyAlignment="1">
      <alignment vertical="center"/>
    </xf>
    <xf numFmtId="4" fontId="83" fillId="0" borderId="26" xfId="0" applyNumberFormat="1" applyFont="1" applyFill="1" applyBorder="1" applyAlignment="1">
      <alignment vertical="center"/>
    </xf>
    <xf numFmtId="4" fontId="83" fillId="0" borderId="13" xfId="0" applyNumberFormat="1" applyFont="1" applyFill="1" applyBorder="1" applyAlignment="1">
      <alignment horizontal="right" vertical="center"/>
    </xf>
    <xf numFmtId="4" fontId="84" fillId="0" borderId="13" xfId="0" applyNumberFormat="1" applyFont="1" applyFill="1" applyBorder="1" applyAlignment="1">
      <alignment horizontal="right" vertical="center"/>
    </xf>
    <xf numFmtId="4" fontId="81" fillId="0" borderId="13" xfId="0" applyNumberFormat="1" applyFont="1" applyFill="1" applyBorder="1" applyAlignment="1">
      <alignment horizontal="right" vertical="center"/>
    </xf>
    <xf numFmtId="0" fontId="74" fillId="0" borderId="8" xfId="0" applyFont="1" applyBorder="1" applyAlignment="1">
      <alignment horizontal="center" vertical="top"/>
    </xf>
    <xf numFmtId="0" fontId="74" fillId="0" borderId="8" xfId="0" applyFont="1" applyFill="1" applyBorder="1" applyAlignment="1">
      <alignment horizontal="center" vertical="top"/>
    </xf>
    <xf numFmtId="0" fontId="85" fillId="0" borderId="0" xfId="0" applyFont="1" applyFill="1" applyBorder="1" applyAlignment="1">
      <alignment vertical="center"/>
    </xf>
    <xf numFmtId="0" fontId="74" fillId="0" borderId="0" xfId="0" applyFont="1" applyAlignment="1">
      <alignment/>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74"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4" fillId="0" borderId="0" xfId="0" applyFont="1" applyFill="1" applyBorder="1" applyAlignment="1">
      <alignment horizontal="right"/>
    </xf>
    <xf numFmtId="0" fontId="74" fillId="0" borderId="0" xfId="0" applyFont="1" applyAlignment="1">
      <alignment horizontal="right"/>
    </xf>
    <xf numFmtId="0" fontId="0" fillId="39" borderId="13" xfId="0" applyFont="1" applyFill="1" applyBorder="1" applyAlignment="1">
      <alignment horizontal="left" vertical="center" wrapText="1"/>
    </xf>
    <xf numFmtId="0" fontId="5" fillId="0" borderId="38" xfId="0" applyFont="1" applyFill="1" applyBorder="1" applyAlignment="1">
      <alignment horizontal="center" vertical="center"/>
    </xf>
    <xf numFmtId="0" fontId="5" fillId="0" borderId="45" xfId="0" applyFont="1" applyBorder="1" applyAlignment="1">
      <alignment horizontal="center" vertical="center"/>
    </xf>
    <xf numFmtId="0" fontId="52"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0" fillId="0" borderId="46" xfId="0" applyFont="1" applyFill="1" applyBorder="1" applyAlignment="1">
      <alignment horizontal="right" vertical="center" wrapText="1"/>
    </xf>
    <xf numFmtId="4" fontId="62" fillId="0" borderId="13" xfId="0" applyNumberFormat="1" applyFont="1" applyBorder="1" applyAlignment="1">
      <alignment horizontal="righ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5" fillId="0" borderId="8" xfId="50" applyFont="1" applyFill="1" applyBorder="1" applyAlignment="1">
      <alignment horizontal="left" vertical="center" wrapText="1"/>
      <protection/>
    </xf>
    <xf numFmtId="4" fontId="0" fillId="39" borderId="40" xfId="0" applyNumberFormat="1" applyFont="1" applyFill="1" applyBorder="1" applyAlignment="1">
      <alignment vertical="center"/>
    </xf>
    <xf numFmtId="4" fontId="0" fillId="0" borderId="47" xfId="0" applyNumberFormat="1" applyFont="1" applyBorder="1" applyAlignment="1">
      <alignment vertical="center"/>
    </xf>
    <xf numFmtId="4" fontId="78" fillId="39" borderId="26" xfId="0" applyNumberFormat="1" applyFont="1" applyFill="1" applyBorder="1" applyAlignment="1">
      <alignment horizontal="right" vertical="center" wrapText="1"/>
    </xf>
    <xf numFmtId="0" fontId="5" fillId="0" borderId="26" xfId="0" applyFont="1" applyBorder="1" applyAlignment="1">
      <alignment vertical="center" wrapText="1"/>
    </xf>
    <xf numFmtId="0" fontId="0" fillId="39" borderId="8" xfId="0" applyFont="1" applyFill="1" applyBorder="1" applyAlignment="1">
      <alignment horizontal="left" vertical="center" wrapText="1"/>
    </xf>
    <xf numFmtId="0" fontId="0" fillId="0" borderId="11"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68" fillId="0" borderId="8" xfId="0" applyNumberFormat="1" applyFont="1" applyFill="1" applyBorder="1" applyAlignment="1">
      <alignment horizontal="right" vertical="center"/>
    </xf>
    <xf numFmtId="0" fontId="0" fillId="0" borderId="11" xfId="0" applyFont="1" applyFill="1" applyBorder="1" applyAlignment="1">
      <alignment vertical="center" wrapText="1"/>
    </xf>
    <xf numFmtId="2" fontId="71" fillId="39" borderId="27" xfId="0" applyNumberFormat="1" applyFont="1" applyFill="1" applyBorder="1" applyAlignment="1">
      <alignment horizontal="right" vertical="center"/>
    </xf>
    <xf numFmtId="4" fontId="0" fillId="39" borderId="14" xfId="0" applyNumberFormat="1" applyFont="1" applyFill="1" applyBorder="1" applyAlignment="1">
      <alignment horizontal="right" vertical="center"/>
    </xf>
    <xf numFmtId="10" fontId="0" fillId="0" borderId="33" xfId="0" applyNumberFormat="1" applyFont="1" applyBorder="1" applyAlignment="1">
      <alignment horizontal="center" vertical="center"/>
    </xf>
    <xf numFmtId="0" fontId="76" fillId="0" borderId="8" xfId="52" applyFont="1" applyBorder="1" applyAlignment="1">
      <alignment horizontal="left" vertical="center" wrapText="1"/>
      <protection/>
    </xf>
    <xf numFmtId="4" fontId="5" fillId="0" borderId="14" xfId="0" applyNumberFormat="1" applyFont="1" applyBorder="1" applyAlignment="1">
      <alignment horizontal="right" vertical="center" wrapText="1"/>
    </xf>
    <xf numFmtId="4" fontId="52" fillId="7" borderId="48" xfId="0" applyNumberFormat="1" applyFont="1" applyFill="1" applyBorder="1" applyAlignment="1">
      <alignment horizontal="right" vertical="center"/>
    </xf>
    <xf numFmtId="0" fontId="0" fillId="39" borderId="11" xfId="0" applyFont="1" applyFill="1" applyBorder="1" applyAlignment="1">
      <alignment horizontal="left" vertical="center" wrapText="1"/>
    </xf>
    <xf numFmtId="4" fontId="5" fillId="0" borderId="32" xfId="0" applyNumberFormat="1" applyFont="1" applyFill="1" applyBorder="1" applyAlignment="1">
      <alignment horizontal="right" vertical="center" wrapText="1"/>
    </xf>
    <xf numFmtId="4" fontId="0" fillId="0" borderId="32" xfId="0" applyNumberFormat="1" applyFont="1" applyFill="1" applyBorder="1" applyAlignment="1">
      <alignment horizontal="right" vertical="center"/>
    </xf>
    <xf numFmtId="0" fontId="5" fillId="0" borderId="26" xfId="0" applyFont="1" applyFill="1" applyBorder="1" applyAlignment="1">
      <alignment vertical="center" wrapText="1"/>
    </xf>
    <xf numFmtId="4" fontId="5" fillId="0" borderId="33" xfId="0" applyNumberFormat="1" applyFont="1" applyFill="1" applyBorder="1" applyAlignment="1">
      <alignment horizontal="right" vertical="center"/>
    </xf>
    <xf numFmtId="0" fontId="5" fillId="0" borderId="27" xfId="0" applyFont="1" applyBorder="1" applyAlignment="1">
      <alignment vertical="center" wrapText="1"/>
    </xf>
    <xf numFmtId="0" fontId="0" fillId="0" borderId="11" xfId="0" applyFont="1" applyFill="1" applyBorder="1" applyAlignment="1">
      <alignment vertical="center" wrapText="1"/>
    </xf>
    <xf numFmtId="4" fontId="5" fillId="0" borderId="33" xfId="0" applyNumberFormat="1" applyFont="1" applyFill="1" applyBorder="1" applyAlignment="1">
      <alignment horizontal="right" vertical="center" wrapText="1"/>
    </xf>
    <xf numFmtId="10" fontId="0" fillId="0" borderId="35" xfId="0" applyNumberFormat="1" applyFont="1" applyBorder="1" applyAlignment="1">
      <alignment horizontal="center" vertical="center"/>
    </xf>
    <xf numFmtId="4" fontId="5" fillId="0" borderId="35" xfId="0" applyNumberFormat="1" applyFont="1" applyFill="1" applyBorder="1" applyAlignment="1">
      <alignment horizontal="right" vertical="center" wrapText="1"/>
    </xf>
    <xf numFmtId="4" fontId="71" fillId="39" borderId="44" xfId="0" applyNumberFormat="1" applyFont="1" applyFill="1" applyBorder="1" applyAlignment="1">
      <alignment horizontal="right" vertical="center"/>
    </xf>
    <xf numFmtId="4" fontId="0" fillId="0" borderId="0" xfId="0" applyNumberFormat="1" applyFill="1" applyAlignment="1">
      <alignment/>
    </xf>
    <xf numFmtId="0" fontId="0" fillId="0" borderId="26" xfId="0" applyFont="1" applyBorder="1" applyAlignment="1">
      <alignment vertical="center" wrapText="1"/>
    </xf>
    <xf numFmtId="0" fontId="0" fillId="0" borderId="26" xfId="0" applyFont="1" applyFill="1" applyBorder="1" applyAlignment="1">
      <alignmen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5"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5" fillId="0" borderId="36" xfId="0" applyFont="1" applyBorder="1" applyAlignment="1">
      <alignment vertical="center" wrapText="1"/>
    </xf>
    <xf numFmtId="0" fontId="0" fillId="39" borderId="2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5" fillId="39" borderId="8" xfId="51" applyFont="1" applyFill="1" applyBorder="1" applyAlignment="1">
      <alignment horizontal="left" vertical="center" wrapText="1"/>
      <protection/>
    </xf>
    <xf numFmtId="0" fontId="68" fillId="0" borderId="13" xfId="52" applyFont="1" applyBorder="1" applyAlignment="1">
      <alignment vertical="center" wrapText="1"/>
      <protection/>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36" xfId="0" applyFont="1" applyFill="1" applyBorder="1" applyAlignment="1">
      <alignment vertical="center" wrapText="1"/>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30" fillId="3" borderId="32" xfId="0" applyFont="1" applyFill="1" applyBorder="1" applyAlignment="1">
      <alignment horizontal="center" vertical="center" wrapText="1"/>
    </xf>
    <xf numFmtId="4" fontId="81" fillId="3" borderId="40" xfId="0" applyNumberFormat="1" applyFont="1" applyFill="1" applyBorder="1" applyAlignment="1">
      <alignment horizontal="right" vertical="center"/>
    </xf>
    <xf numFmtId="0" fontId="82" fillId="42" borderId="27" xfId="0" applyFont="1" applyFill="1" applyBorder="1" applyAlignment="1">
      <alignment horizontal="left" vertical="center" wrapText="1"/>
    </xf>
    <xf numFmtId="0" fontId="30" fillId="42" borderId="27" xfId="0" applyFont="1" applyFill="1" applyBorder="1" applyAlignment="1">
      <alignment horizontal="center" vertical="center" wrapText="1"/>
    </xf>
    <xf numFmtId="4" fontId="81" fillId="42" borderId="49" xfId="0" applyNumberFormat="1" applyFont="1" applyFill="1" applyBorder="1" applyAlignment="1">
      <alignment horizontal="right" vertical="center"/>
    </xf>
    <xf numFmtId="10" fontId="0" fillId="0" borderId="8" xfId="0" applyNumberFormat="1" applyBorder="1" applyAlignment="1">
      <alignment vertical="center"/>
    </xf>
    <xf numFmtId="0" fontId="80" fillId="4" borderId="50" xfId="0" applyFont="1" applyFill="1" applyBorder="1" applyAlignment="1">
      <alignment horizontal="left" vertical="center" wrapText="1"/>
    </xf>
    <xf numFmtId="10" fontId="0" fillId="0" borderId="11" xfId="0" applyNumberFormat="1" applyBorder="1" applyAlignment="1">
      <alignment vertical="center"/>
    </xf>
    <xf numFmtId="0" fontId="77" fillId="4" borderId="25" xfId="0" applyFont="1" applyFill="1" applyBorder="1" applyAlignment="1">
      <alignment horizontal="center" vertical="center" wrapText="1"/>
    </xf>
    <xf numFmtId="4" fontId="52" fillId="4" borderId="39" xfId="0" applyNumberFormat="1" applyFont="1" applyFill="1" applyBorder="1" applyAlignment="1">
      <alignment horizontal="center" vertical="center"/>
    </xf>
    <xf numFmtId="0" fontId="77" fillId="7" borderId="25" xfId="0" applyFont="1" applyFill="1" applyBorder="1" applyAlignment="1">
      <alignment horizontal="center" vertical="center" wrapText="1"/>
    </xf>
    <xf numFmtId="0" fontId="77" fillId="7" borderId="20" xfId="0" applyFont="1" applyFill="1" applyBorder="1" applyAlignment="1">
      <alignment horizontal="center"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79" fillId="39" borderId="26" xfId="0" applyNumberFormat="1" applyFont="1" applyFill="1" applyBorder="1" applyAlignment="1">
      <alignment horizontal="right" vertical="center"/>
    </xf>
    <xf numFmtId="4" fontId="0" fillId="0" borderId="45" xfId="0" applyNumberFormat="1" applyFont="1" applyFill="1" applyBorder="1" applyAlignment="1">
      <alignment horizontal="right" vertical="center"/>
    </xf>
    <xf numFmtId="4" fontId="5" fillId="0" borderId="45" xfId="0" applyNumberFormat="1" applyFont="1" applyFill="1" applyBorder="1" applyAlignment="1">
      <alignment horizontal="right" vertical="center" wrapText="1"/>
    </xf>
    <xf numFmtId="4" fontId="5"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78" fillId="0" borderId="23" xfId="0" applyNumberFormat="1" applyFont="1" applyFill="1" applyBorder="1" applyAlignment="1">
      <alignment horizontal="right" vertical="center" wrapText="1"/>
    </xf>
    <xf numFmtId="4" fontId="0" fillId="39" borderId="3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26" xfId="0" applyFont="1" applyBorder="1" applyAlignment="1">
      <alignmen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0" borderId="13" xfId="0" applyFill="1" applyBorder="1" applyAlignment="1">
      <alignment horizontal="left" vertical="center" wrapText="1"/>
    </xf>
    <xf numFmtId="0" fontId="0" fillId="39" borderId="13" xfId="0" applyFont="1" applyFill="1" applyBorder="1" applyAlignment="1">
      <alignment horizontal="left" vertical="center" wrapText="1"/>
    </xf>
    <xf numFmtId="10" fontId="0" fillId="0" borderId="0" xfId="0" applyNumberFormat="1" applyBorder="1" applyAlignment="1">
      <alignment vertical="center"/>
    </xf>
    <xf numFmtId="0" fontId="0" fillId="39" borderId="8" xfId="0" applyFont="1" applyFill="1" applyBorder="1" applyAlignment="1">
      <alignment horizontal="left" vertical="center" wrapText="1"/>
    </xf>
    <xf numFmtId="0" fontId="0" fillId="0" borderId="26" xfId="0" applyFont="1" applyFill="1" applyBorder="1" applyAlignment="1">
      <alignment vertical="center" wrapText="1"/>
    </xf>
    <xf numFmtId="4" fontId="0" fillId="39" borderId="33" xfId="0" applyNumberFormat="1" applyFont="1" applyFill="1" applyBorder="1" applyAlignment="1">
      <alignment horizontal="right" vertical="center"/>
    </xf>
    <xf numFmtId="4" fontId="78" fillId="39" borderId="23" xfId="0" applyNumberFormat="1" applyFont="1" applyFill="1" applyBorder="1" applyAlignment="1">
      <alignment horizontal="right" vertical="center"/>
    </xf>
    <xf numFmtId="4" fontId="78" fillId="0" borderId="26" xfId="0" applyNumberFormat="1" applyFont="1" applyFill="1" applyBorder="1" applyAlignment="1">
      <alignment horizontal="right" vertical="center" wrapText="1"/>
    </xf>
    <xf numFmtId="4" fontId="78" fillId="39" borderId="0" xfId="0" applyNumberFormat="1" applyFont="1" applyFill="1" applyBorder="1" applyAlignment="1">
      <alignment horizontal="right" vertical="center"/>
    </xf>
    <xf numFmtId="4" fontId="81" fillId="42" borderId="8" xfId="0" applyNumberFormat="1" applyFont="1" applyFill="1" applyBorder="1" applyAlignment="1">
      <alignment horizontal="right" vertical="center"/>
    </xf>
    <xf numFmtId="4" fontId="0" fillId="0" borderId="0" xfId="0" applyNumberFormat="1" applyBorder="1" applyAlignment="1">
      <alignmen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39" borderId="4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0" borderId="27" xfId="0" applyFont="1" applyFill="1" applyBorder="1" applyAlignment="1">
      <alignment vertical="center" wrapText="1"/>
    </xf>
    <xf numFmtId="0" fontId="0" fillId="39"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68" fillId="0" borderId="8" xfId="0" applyNumberFormat="1" applyFont="1" applyFill="1" applyBorder="1" applyAlignment="1">
      <alignment horizontal="right" vertical="center"/>
    </xf>
    <xf numFmtId="0" fontId="52" fillId="4" borderId="51" xfId="0" applyFont="1" applyFill="1" applyBorder="1" applyAlignment="1">
      <alignment horizontal="center" vertical="center"/>
    </xf>
    <xf numFmtId="0" fontId="52" fillId="4" borderId="52" xfId="0" applyFont="1" applyFill="1" applyBorder="1" applyAlignment="1">
      <alignment vertical="center" wrapText="1"/>
    </xf>
    <xf numFmtId="4" fontId="52" fillId="4" borderId="53" xfId="0" applyNumberFormat="1" applyFont="1" applyFill="1" applyBorder="1" applyAlignment="1">
      <alignment horizontal="right" vertical="center"/>
    </xf>
    <xf numFmtId="10" fontId="52" fillId="4" borderId="52" xfId="0" applyNumberFormat="1" applyFont="1" applyFill="1" applyBorder="1" applyAlignment="1">
      <alignment horizontal="center" vertical="center"/>
    </xf>
    <xf numFmtId="10" fontId="0" fillId="0" borderId="35" xfId="0" applyNumberFormat="1" applyFont="1" applyBorder="1" applyAlignment="1">
      <alignment horizontal="center" vertical="center"/>
    </xf>
    <xf numFmtId="0" fontId="0" fillId="39" borderId="54" xfId="0" applyFont="1" applyFill="1" applyBorder="1" applyAlignment="1">
      <alignment horizontal="left" vertical="center" wrapText="1"/>
    </xf>
    <xf numFmtId="4" fontId="0" fillId="0" borderId="55"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0" fontId="0" fillId="0" borderId="8" xfId="0" applyBorder="1" applyAlignment="1">
      <alignment horizontal="center" vertical="center" wrapText="1"/>
    </xf>
    <xf numFmtId="4" fontId="0" fillId="39" borderId="8" xfId="0" applyNumberFormat="1" applyFont="1" applyFill="1" applyBorder="1" applyAlignment="1">
      <alignment horizontal="right" vertical="center"/>
    </xf>
    <xf numFmtId="10" fontId="0" fillId="0" borderId="8" xfId="0" applyNumberFormat="1" applyFont="1" applyBorder="1" applyAlignment="1">
      <alignment horizontal="center" vertical="center"/>
    </xf>
    <xf numFmtId="4" fontId="52" fillId="7" borderId="51" xfId="0" applyNumberFormat="1" applyFont="1" applyFill="1" applyBorder="1" applyAlignment="1">
      <alignment horizontal="right" vertical="center"/>
    </xf>
    <xf numFmtId="0" fontId="0" fillId="7" borderId="51" xfId="0" applyFont="1" applyFill="1" applyBorder="1" applyAlignment="1">
      <alignment horizontal="center" vertical="center"/>
    </xf>
    <xf numFmtId="0" fontId="0" fillId="7" borderId="52" xfId="0" applyFont="1" applyFill="1" applyBorder="1" applyAlignment="1">
      <alignment horizontal="center" vertical="center"/>
    </xf>
    <xf numFmtId="0" fontId="0" fillId="7" borderId="56" xfId="0" applyFont="1" applyFill="1" applyBorder="1" applyAlignment="1">
      <alignment horizontal="center" vertical="center"/>
    </xf>
    <xf numFmtId="0" fontId="0" fillId="39" borderId="30" xfId="0" applyFill="1" applyBorder="1" applyAlignment="1">
      <alignment horizontal="left" vertical="center" wrapText="1"/>
    </xf>
    <xf numFmtId="0" fontId="0" fillId="39" borderId="13" xfId="0" applyFont="1" applyFill="1" applyBorder="1" applyAlignment="1">
      <alignment horizontal="left" vertical="center" wrapText="1"/>
    </xf>
    <xf numFmtId="4" fontId="52" fillId="3" borderId="57" xfId="0" applyNumberFormat="1" applyFont="1" applyFill="1" applyBorder="1" applyAlignment="1">
      <alignment horizontal="center" vertical="center"/>
    </xf>
    <xf numFmtId="4" fontId="52" fillId="42" borderId="57" xfId="0" applyNumberFormat="1" applyFont="1" applyFill="1" applyBorder="1" applyAlignment="1">
      <alignment horizontal="center" vertical="center"/>
    </xf>
    <xf numFmtId="4" fontId="52" fillId="4" borderId="51" xfId="0" applyNumberFormat="1" applyFont="1" applyFill="1" applyBorder="1" applyAlignment="1">
      <alignment horizontal="center" vertical="center"/>
    </xf>
    <xf numFmtId="10" fontId="52" fillId="4" borderId="57" xfId="0" applyNumberFormat="1" applyFont="1" applyFill="1" applyBorder="1" applyAlignment="1">
      <alignment horizontal="center" vertical="center"/>
    </xf>
    <xf numFmtId="4" fontId="71" fillId="39" borderId="8" xfId="0" applyNumberFormat="1" applyFont="1" applyFill="1" applyBorder="1" applyAlignment="1">
      <alignment horizontal="right" vertical="center"/>
    </xf>
    <xf numFmtId="4" fontId="78" fillId="39" borderId="8" xfId="0" applyNumberFormat="1" applyFont="1" applyFill="1" applyBorder="1" applyAlignment="1">
      <alignment horizontal="right" vertical="center"/>
    </xf>
    <xf numFmtId="0" fontId="5"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2" xfId="0" applyNumberFormat="1" applyFont="1" applyBorder="1" applyAlignment="1">
      <alignment horizontal="center" vertical="center"/>
    </xf>
    <xf numFmtId="0" fontId="5" fillId="0" borderId="58" xfId="52"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8" xfId="0" applyNumberFormat="1" applyFont="1" applyFill="1" applyBorder="1" applyAlignment="1">
      <alignment horizontal="right" vertical="center"/>
    </xf>
    <xf numFmtId="0" fontId="0" fillId="0" borderId="8" xfId="0" applyBorder="1" applyAlignment="1">
      <alignment horizontal="left" vertical="center" wrapText="1"/>
    </xf>
    <xf numFmtId="4" fontId="68" fillId="0" borderId="8" xfId="0" applyNumberFormat="1" applyFont="1" applyFill="1" applyBorder="1" applyAlignment="1">
      <alignment horizontal="right" vertical="center" wrapText="1"/>
    </xf>
    <xf numFmtId="0" fontId="0" fillId="0" borderId="26" xfId="0" applyFont="1" applyBorder="1" applyAlignment="1">
      <alignment vertical="center" wrapText="1"/>
    </xf>
    <xf numFmtId="0" fontId="5" fillId="0" borderId="23" xfId="52" applyFont="1" applyBorder="1" applyAlignment="1">
      <alignment horizontal="left" vertical="center" wrapText="1"/>
      <protection/>
    </xf>
    <xf numFmtId="0" fontId="0" fillId="0" borderId="26" xfId="0" applyFont="1" applyFill="1" applyBorder="1" applyAlignment="1">
      <alignment vertical="center" wrapText="1"/>
    </xf>
    <xf numFmtId="4" fontId="52" fillId="3" borderId="57" xfId="0" applyNumberFormat="1" applyFont="1" applyFill="1" applyBorder="1" applyAlignment="1">
      <alignment horizontal="right" vertical="center"/>
    </xf>
    <xf numFmtId="4" fontId="52" fillId="42" borderId="57" xfId="0" applyNumberFormat="1" applyFont="1" applyFill="1" applyBorder="1" applyAlignment="1">
      <alignment horizontal="right" vertical="center"/>
    </xf>
    <xf numFmtId="4" fontId="52" fillId="7" borderId="59" xfId="0" applyNumberFormat="1" applyFont="1" applyFill="1" applyBorder="1" applyAlignment="1">
      <alignment horizontal="right" vertical="center"/>
    </xf>
    <xf numFmtId="4" fontId="52" fillId="7" borderId="60" xfId="0" applyNumberFormat="1" applyFont="1" applyFill="1" applyBorder="1" applyAlignment="1">
      <alignment horizontal="right" vertical="center"/>
    </xf>
    <xf numFmtId="10" fontId="7" fillId="7" borderId="57"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4" fontId="0" fillId="0" borderId="8" xfId="0" applyNumberFormat="1" applyFont="1" applyFill="1" applyBorder="1" applyAlignment="1">
      <alignment horizontal="right" vertical="center"/>
    </xf>
    <xf numFmtId="4" fontId="0" fillId="0" borderId="50" xfId="0" applyNumberFormat="1" applyFont="1" applyFill="1" applyBorder="1" applyAlignment="1">
      <alignment horizontal="right" vertical="center"/>
    </xf>
    <xf numFmtId="0" fontId="0" fillId="0" borderId="50" xfId="0" applyBorder="1" applyAlignment="1">
      <alignment horizontal="left" vertical="center" wrapText="1"/>
    </xf>
    <xf numFmtId="0" fontId="0" fillId="0" borderId="8" xfId="0" applyBorder="1" applyAlignment="1">
      <alignment horizontal="left" vertical="center" wrapText="1"/>
    </xf>
    <xf numFmtId="10" fontId="0" fillId="0" borderId="32" xfId="0" applyNumberFormat="1" applyFont="1" applyBorder="1" applyAlignment="1">
      <alignment horizontal="center" vertical="center"/>
    </xf>
    <xf numFmtId="10" fontId="0" fillId="0" borderId="55" xfId="0" applyNumberFormat="1" applyFont="1" applyBorder="1" applyAlignment="1">
      <alignment horizontal="center" vertical="center"/>
    </xf>
    <xf numFmtId="0" fontId="0" fillId="39" borderId="0" xfId="0" applyFill="1" applyBorder="1" applyAlignment="1">
      <alignment horizontal="left" vertical="center" wrapText="1"/>
    </xf>
    <xf numFmtId="0" fontId="0" fillId="0" borderId="50" xfId="0" applyBorder="1" applyAlignment="1">
      <alignment horizontal="center"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0" fontId="0" fillId="39" borderId="50" xfId="0" applyFont="1" applyFill="1" applyBorder="1" applyAlignment="1">
      <alignment horizontal="left" vertical="center" wrapText="1"/>
    </xf>
    <xf numFmtId="4" fontId="71" fillId="39" borderId="50" xfId="0" applyNumberFormat="1" applyFont="1" applyFill="1" applyBorder="1" applyAlignment="1">
      <alignment horizontal="right" vertical="center"/>
    </xf>
    <xf numFmtId="4" fontId="0" fillId="39" borderId="50"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0" fontId="0" fillId="7" borderId="61" xfId="0" applyFont="1" applyFill="1" applyBorder="1" applyAlignment="1">
      <alignment horizontal="center" vertical="center"/>
    </xf>
    <xf numFmtId="10" fontId="0" fillId="0" borderId="32" xfId="0" applyNumberFormat="1" applyFont="1" applyBorder="1" applyAlignment="1">
      <alignment horizontal="center" vertical="center"/>
    </xf>
    <xf numFmtId="0" fontId="0" fillId="0" borderId="32" xfId="0" applyBorder="1" applyAlignment="1">
      <alignment/>
    </xf>
    <xf numFmtId="10" fontId="0" fillId="0" borderId="55"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32" xfId="0" applyNumberFormat="1" applyBorder="1" applyAlignment="1">
      <alignment horizontal="right" vertical="center"/>
    </xf>
    <xf numFmtId="4" fontId="0" fillId="0" borderId="0" xfId="0" applyNumberFormat="1" applyAlignment="1">
      <alignment horizont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4" fontId="5" fillId="0" borderId="26" xfId="0" applyNumberFormat="1" applyFont="1" applyFill="1" applyBorder="1" applyAlignment="1">
      <alignment horizontal="right" vertical="center" wrapText="1"/>
    </xf>
    <xf numFmtId="0" fontId="0" fillId="0" borderId="27" xfId="0" applyFont="1" applyFill="1" applyBorder="1" applyAlignment="1">
      <alignment vertical="center" wrapText="1"/>
    </xf>
    <xf numFmtId="0" fontId="0" fillId="39" borderId="13" xfId="0" applyFont="1" applyFill="1" applyBorder="1" applyAlignment="1">
      <alignment horizontal="left" vertical="center" wrapText="1"/>
    </xf>
    <xf numFmtId="0" fontId="0" fillId="0" borderId="8" xfId="0" applyFont="1" applyFill="1" applyBorder="1" applyAlignment="1">
      <alignment vertical="center" wrapText="1"/>
    </xf>
    <xf numFmtId="4" fontId="52" fillId="42" borderId="61" xfId="0" applyNumberFormat="1" applyFont="1" applyFill="1" applyBorder="1" applyAlignment="1">
      <alignment horizontal="center" vertical="center"/>
    </xf>
    <xf numFmtId="0" fontId="52" fillId="42" borderId="0" xfId="0" applyFont="1" applyFill="1" applyAlignment="1">
      <alignment vertical="center"/>
    </xf>
    <xf numFmtId="0" fontId="0" fillId="0" borderId="12" xfId="0" applyBorder="1" applyAlignment="1">
      <alignment horizontal="left" vertical="center" wrapText="1"/>
    </xf>
    <xf numFmtId="0" fontId="0" fillId="39" borderId="50" xfId="0" applyFont="1" applyFill="1" applyBorder="1" applyAlignment="1">
      <alignment horizontal="left" vertical="center" wrapText="1"/>
    </xf>
    <xf numFmtId="0" fontId="0" fillId="0" borderId="27" xfId="0" applyFont="1" applyFill="1" applyBorder="1" applyAlignment="1">
      <alignment vertical="center" wrapText="1"/>
    </xf>
    <xf numFmtId="0" fontId="0" fillId="0" borderId="26" xfId="0" applyFont="1" applyFill="1" applyBorder="1" applyAlignment="1">
      <alignment vertical="center" wrapText="1"/>
    </xf>
    <xf numFmtId="4" fontId="70" fillId="39" borderId="26" xfId="0" applyNumberFormat="1" applyFont="1" applyFill="1" applyBorder="1" applyAlignment="1">
      <alignment horizontal="right" vertical="center"/>
    </xf>
    <xf numFmtId="0" fontId="5" fillId="0" borderId="5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Border="1" applyAlignment="1">
      <alignment horizontal="left" vertical="center" wrapText="1"/>
    </xf>
    <xf numFmtId="0" fontId="69" fillId="4" borderId="35" xfId="0" applyFont="1" applyFill="1" applyBorder="1" applyAlignment="1">
      <alignment horizontal="lef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4" fontId="0" fillId="0" borderId="32" xfId="0" applyNumberFormat="1" applyFont="1" applyFill="1" applyBorder="1" applyAlignment="1">
      <alignment vertical="center"/>
    </xf>
    <xf numFmtId="4" fontId="78" fillId="0" borderId="49" xfId="0" applyNumberFormat="1" applyFont="1" applyFill="1" applyBorder="1" applyAlignment="1">
      <alignment vertical="center"/>
    </xf>
    <xf numFmtId="4" fontId="0" fillId="0" borderId="14" xfId="0" applyNumberFormat="1" applyFont="1" applyFill="1" applyBorder="1" applyAlignment="1">
      <alignment horizontal="right" vertical="center"/>
    </xf>
    <xf numFmtId="10" fontId="0" fillId="0" borderId="55" xfId="0" applyNumberFormat="1" applyFont="1" applyFill="1" applyBorder="1" applyAlignment="1">
      <alignment horizontal="center" vertical="center"/>
    </xf>
    <xf numFmtId="0" fontId="0" fillId="0" borderId="23" xfId="0" applyFont="1" applyFill="1" applyBorder="1" applyAlignment="1">
      <alignment vertical="center" wrapText="1"/>
    </xf>
    <xf numFmtId="4" fontId="0" fillId="0" borderId="33" xfId="0" applyNumberFormat="1" applyFont="1" applyFill="1" applyBorder="1" applyAlignment="1">
      <alignment vertical="center"/>
    </xf>
    <xf numFmtId="4" fontId="71" fillId="0" borderId="26" xfId="0" applyNumberFormat="1" applyFont="1" applyFill="1" applyBorder="1" applyAlignment="1">
      <alignment vertical="center"/>
    </xf>
    <xf numFmtId="4" fontId="0" fillId="0" borderId="13" xfId="0" applyNumberFormat="1" applyFont="1" applyFill="1" applyBorder="1" applyAlignment="1">
      <alignment horizontal="right" vertical="center"/>
    </xf>
    <xf numFmtId="10" fontId="0" fillId="0" borderId="33" xfId="0" applyNumberFormat="1"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0" fillId="0" borderId="33" xfId="0" applyNumberFormat="1" applyFont="1" applyFill="1" applyBorder="1" applyAlignment="1">
      <alignment horizontal="right" vertical="center"/>
    </xf>
    <xf numFmtId="4" fontId="5" fillId="0" borderId="26" xfId="0" applyNumberFormat="1" applyFont="1" applyFill="1" applyBorder="1" applyAlignment="1">
      <alignment horizontal="right" vertical="center"/>
    </xf>
    <xf numFmtId="0" fontId="0" fillId="0" borderId="8" xfId="0" applyFont="1" applyFill="1" applyBorder="1" applyAlignment="1">
      <alignment horizontal="center" vertical="center"/>
    </xf>
    <xf numFmtId="0" fontId="0" fillId="0" borderId="8" xfId="0" applyFont="1" applyFill="1" applyBorder="1" applyAlignment="1">
      <alignment vertical="center"/>
    </xf>
    <xf numFmtId="0" fontId="0" fillId="0" borderId="8" xfId="0" applyFont="1" applyFill="1" applyBorder="1" applyAlignment="1">
      <alignment vertical="center" wrapText="1"/>
    </xf>
    <xf numFmtId="4" fontId="78" fillId="0" borderId="26" xfId="0" applyNumberFormat="1" applyFont="1" applyFill="1" applyBorder="1" applyAlignment="1">
      <alignment vertical="center"/>
    </xf>
    <xf numFmtId="4" fontId="0" fillId="0" borderId="13" xfId="0" applyNumberFormat="1" applyFont="1" applyFill="1" applyBorder="1" applyAlignment="1">
      <alignment vertical="center"/>
    </xf>
    <xf numFmtId="10" fontId="0" fillId="0" borderId="44" xfId="0" applyNumberFormat="1" applyFont="1" applyFill="1" applyBorder="1" applyAlignment="1">
      <alignment horizontal="center" vertical="center"/>
    </xf>
    <xf numFmtId="4" fontId="71" fillId="0" borderId="26" xfId="0" applyNumberFormat="1" applyFont="1" applyFill="1" applyBorder="1" applyAlignment="1">
      <alignment horizontal="right" vertical="center" wrapText="1"/>
    </xf>
    <xf numFmtId="4" fontId="62" fillId="0" borderId="26" xfId="0" applyNumberFormat="1" applyFont="1" applyFill="1" applyBorder="1" applyAlignment="1">
      <alignment horizontal="right" vertical="center" wrapText="1"/>
    </xf>
    <xf numFmtId="4" fontId="68" fillId="0" borderId="13" xfId="0" applyNumberFormat="1" applyFont="1" applyFill="1" applyBorder="1" applyAlignment="1">
      <alignment horizontal="right" vertical="center" wrapText="1"/>
    </xf>
    <xf numFmtId="0" fontId="0" fillId="0" borderId="14" xfId="0" applyFont="1" applyFill="1" applyBorder="1" applyAlignment="1">
      <alignment horizontal="left" vertical="center" wrapText="1"/>
    </xf>
    <xf numFmtId="4" fontId="0" fillId="0" borderId="30" xfId="0" applyNumberFormat="1" applyFont="1" applyFill="1" applyBorder="1" applyAlignment="1">
      <alignment vertical="center" wrapText="1"/>
    </xf>
    <xf numFmtId="4" fontId="0" fillId="0" borderId="24"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78" fillId="0" borderId="26" xfId="0" applyNumberFormat="1" applyFont="1" applyFill="1" applyBorder="1" applyAlignment="1">
      <alignment horizontal="right" vertical="center"/>
    </xf>
    <xf numFmtId="4" fontId="71" fillId="0" borderId="26" xfId="0" applyNumberFormat="1" applyFont="1" applyFill="1" applyBorder="1" applyAlignment="1">
      <alignment horizontal="right" vertical="center"/>
    </xf>
    <xf numFmtId="4" fontId="0" fillId="0" borderId="24" xfId="0" applyNumberFormat="1" applyFont="1" applyFill="1" applyBorder="1" applyAlignment="1">
      <alignment horizontal="right" vertical="center"/>
    </xf>
    <xf numFmtId="4" fontId="0" fillId="0"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0" fillId="0" borderId="44" xfId="0" applyNumberFormat="1" applyFont="1" applyFill="1" applyBorder="1" applyAlignment="1">
      <alignment vertical="center"/>
    </xf>
    <xf numFmtId="4" fontId="5" fillId="0" borderId="24" xfId="0" applyNumberFormat="1" applyFont="1" applyFill="1" applyBorder="1" applyAlignment="1">
      <alignment horizontal="right" vertical="center" wrapText="1"/>
    </xf>
    <xf numFmtId="4" fontId="0" fillId="0" borderId="30" xfId="0" applyNumberFormat="1" applyFont="1" applyFill="1" applyBorder="1" applyAlignment="1">
      <alignment vertical="center"/>
    </xf>
    <xf numFmtId="4" fontId="5" fillId="0" borderId="24" xfId="0" applyNumberFormat="1" applyFont="1" applyFill="1" applyBorder="1" applyAlignment="1">
      <alignment vertical="center"/>
    </xf>
    <xf numFmtId="0" fontId="0" fillId="0" borderId="8" xfId="0" applyFont="1" applyFill="1" applyBorder="1" applyAlignment="1">
      <alignment horizontal="center" vertical="center" wrapText="1"/>
    </xf>
    <xf numFmtId="4" fontId="71" fillId="0" borderId="62" xfId="0" applyNumberFormat="1" applyFont="1" applyFill="1" applyBorder="1" applyAlignment="1">
      <alignment horizontal="right" vertical="center" wrapText="1"/>
    </xf>
    <xf numFmtId="4" fontId="0" fillId="0" borderId="24" xfId="0" applyNumberFormat="1" applyFont="1" applyFill="1" applyBorder="1" applyAlignment="1">
      <alignment vertical="center"/>
    </xf>
    <xf numFmtId="0" fontId="0" fillId="0" borderId="26" xfId="0" applyFont="1" applyFill="1" applyBorder="1" applyAlignment="1">
      <alignment/>
    </xf>
    <xf numFmtId="4" fontId="0" fillId="0" borderId="35" xfId="0" applyNumberFormat="1" applyFont="1" applyFill="1" applyBorder="1" applyAlignment="1">
      <alignment vertical="center"/>
    </xf>
    <xf numFmtId="4" fontId="5" fillId="0" borderId="32" xfId="0" applyNumberFormat="1" applyFont="1" applyFill="1" applyBorder="1" applyAlignment="1">
      <alignment vertical="center"/>
    </xf>
    <xf numFmtId="10" fontId="5" fillId="0" borderId="33" xfId="0" applyNumberFormat="1" applyFont="1" applyFill="1" applyBorder="1" applyAlignment="1">
      <alignment horizontal="center" vertical="center"/>
    </xf>
    <xf numFmtId="0" fontId="5" fillId="0" borderId="23" xfId="0" applyFont="1" applyFill="1" applyBorder="1" applyAlignment="1">
      <alignment vertical="center" wrapText="1"/>
    </xf>
    <xf numFmtId="0" fontId="5" fillId="0" borderId="44" xfId="0" applyFont="1" applyFill="1" applyBorder="1" applyAlignment="1">
      <alignment/>
    </xf>
    <xf numFmtId="4" fontId="71" fillId="0" borderId="27" xfId="0" applyNumberFormat="1" applyFont="1" applyFill="1" applyBorder="1" applyAlignment="1">
      <alignment vertical="center"/>
    </xf>
    <xf numFmtId="4" fontId="0" fillId="0" borderId="14" xfId="0" applyNumberFormat="1" applyFont="1" applyFill="1" applyBorder="1" applyAlignment="1">
      <alignment vertical="center"/>
    </xf>
    <xf numFmtId="0" fontId="0" fillId="0" borderId="21" xfId="0" applyFont="1" applyFill="1" applyBorder="1" applyAlignment="1">
      <alignment vertical="center" wrapText="1"/>
    </xf>
    <xf numFmtId="10" fontId="0" fillId="0" borderId="32"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24" xfId="0" applyFont="1" applyFill="1" applyBorder="1" applyAlignment="1">
      <alignment vertic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54" xfId="0" applyFont="1" applyFill="1" applyBorder="1" applyAlignment="1">
      <alignment vertical="center" wrapText="1"/>
    </xf>
    <xf numFmtId="4" fontId="71" fillId="0" borderId="58" xfId="0" applyNumberFormat="1" applyFont="1" applyFill="1" applyBorder="1" applyAlignment="1">
      <alignment vertical="center"/>
    </xf>
    <xf numFmtId="4" fontId="0" fillId="0" borderId="37" xfId="0" applyNumberFormat="1" applyFont="1" applyFill="1" applyBorder="1" applyAlignment="1">
      <alignment vertical="center"/>
    </xf>
    <xf numFmtId="10" fontId="0" fillId="0" borderId="35" xfId="0" applyNumberFormat="1"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3" xfId="0" applyFont="1" applyFill="1" applyBorder="1" applyAlignment="1">
      <alignment horizontal="right"/>
    </xf>
    <xf numFmtId="0" fontId="0" fillId="0" borderId="63" xfId="0" applyFont="1" applyFill="1" applyBorder="1" applyAlignment="1">
      <alignment horizontal="left" vertical="center" wrapText="1"/>
    </xf>
    <xf numFmtId="0" fontId="0" fillId="0" borderId="50" xfId="0" applyFont="1" applyFill="1" applyBorder="1" applyAlignment="1">
      <alignment horizontal="center" vertical="center"/>
    </xf>
    <xf numFmtId="4" fontId="0" fillId="0" borderId="35" xfId="0" applyNumberFormat="1" applyFont="1" applyBorder="1" applyAlignment="1">
      <alignment horizontal="right" vertical="center"/>
    </xf>
    <xf numFmtId="4" fontId="0" fillId="0" borderId="37" xfId="0" applyNumberFormat="1" applyFont="1" applyBorder="1" applyAlignment="1">
      <alignment horizontal="right" vertical="center"/>
    </xf>
    <xf numFmtId="10" fontId="0" fillId="0" borderId="35" xfId="0" applyNumberFormat="1" applyFont="1" applyBorder="1" applyAlignment="1">
      <alignment horizontal="center" vertical="center"/>
    </xf>
    <xf numFmtId="0" fontId="0" fillId="0" borderId="62" xfId="0" applyFont="1" applyBorder="1" applyAlignment="1">
      <alignment vertical="center" wrapText="1"/>
    </xf>
    <xf numFmtId="0" fontId="0" fillId="0" borderId="24"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14" xfId="0" applyFont="1" applyFill="1" applyBorder="1" applyAlignment="1">
      <alignment horizontal="center" vertical="center"/>
    </xf>
    <xf numFmtId="4" fontId="0" fillId="0" borderId="32" xfId="0" applyNumberFormat="1" applyFont="1" applyFill="1" applyBorder="1" applyAlignment="1">
      <alignment horizontal="right" vertical="center"/>
    </xf>
    <xf numFmtId="0" fontId="86" fillId="0" borderId="27" xfId="0" applyFont="1" applyFill="1" applyBorder="1" applyAlignment="1">
      <alignment horizontal="right" vertical="center"/>
    </xf>
    <xf numFmtId="4" fontId="5" fillId="0" borderId="30" xfId="0" applyNumberFormat="1" applyFont="1" applyFill="1" applyBorder="1" applyAlignment="1">
      <alignment horizontal="right" vertical="center"/>
    </xf>
    <xf numFmtId="0" fontId="0" fillId="0" borderId="27" xfId="0" applyFont="1" applyFill="1" applyBorder="1" applyAlignment="1">
      <alignment vertical="center" wrapText="1"/>
    </xf>
    <xf numFmtId="4" fontId="0" fillId="0" borderId="32" xfId="0" applyNumberFormat="1" applyFont="1" applyBorder="1" applyAlignment="1">
      <alignment horizontal="right" vertical="center"/>
    </xf>
    <xf numFmtId="10" fontId="0" fillId="0" borderId="33" xfId="0" applyNumberFormat="1" applyFont="1" applyBorder="1" applyAlignment="1">
      <alignment horizontal="center" vertical="center"/>
    </xf>
    <xf numFmtId="0" fontId="0" fillId="0" borderId="27" xfId="0" applyFont="1" applyBorder="1" applyAlignment="1">
      <alignment vertical="center" wrapText="1"/>
    </xf>
    <xf numFmtId="0" fontId="0" fillId="4" borderId="52" xfId="0" applyFont="1" applyFill="1" applyBorder="1" applyAlignment="1">
      <alignment horizontal="left" vertical="center" wrapText="1"/>
    </xf>
    <xf numFmtId="0" fontId="0" fillId="4" borderId="52"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65" xfId="0" applyFont="1" applyFill="1" applyBorder="1" applyAlignment="1">
      <alignment horizontal="center" vertical="center"/>
    </xf>
    <xf numFmtId="0" fontId="0" fillId="0" borderId="21"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vertical="center"/>
    </xf>
    <xf numFmtId="4" fontId="78" fillId="0" borderId="32" xfId="0" applyNumberFormat="1" applyFont="1" applyFill="1" applyBorder="1" applyAlignment="1">
      <alignment vertical="center"/>
    </xf>
    <xf numFmtId="4" fontId="0" fillId="0" borderId="66" xfId="0" applyNumberFormat="1" applyFont="1" applyFill="1" applyBorder="1" applyAlignment="1">
      <alignment vertical="center"/>
    </xf>
    <xf numFmtId="4" fontId="71" fillId="0" borderId="23" xfId="0" applyNumberFormat="1" applyFont="1" applyFill="1" applyBorder="1" applyAlignment="1">
      <alignment horizontal="right" vertical="center" wrapText="1"/>
    </xf>
    <xf numFmtId="4" fontId="71" fillId="0" borderId="66"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0" fillId="0" borderId="27" xfId="0" applyFont="1" applyFill="1" applyBorder="1" applyAlignment="1">
      <alignment vertical="center" wrapText="1"/>
    </xf>
    <xf numFmtId="0" fontId="5" fillId="39" borderId="30"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4" fontId="0" fillId="0" borderId="8" xfId="0" applyNumberFormat="1" applyFont="1" applyFill="1" applyBorder="1" applyAlignment="1">
      <alignment horizontal="right" vertical="center" wrapText="1"/>
    </xf>
    <xf numFmtId="4" fontId="84" fillId="0" borderId="44" xfId="0" applyNumberFormat="1" applyFont="1" applyFill="1" applyBorder="1" applyAlignment="1">
      <alignment horizontal="left" vertical="center"/>
    </xf>
    <xf numFmtId="4" fontId="84" fillId="0" borderId="26" xfId="0" applyNumberFormat="1" applyFont="1" applyFill="1" applyBorder="1" applyAlignment="1">
      <alignment horizontal="left" vertical="center"/>
    </xf>
    <xf numFmtId="4" fontId="74" fillId="0" borderId="8" xfId="0" applyNumberFormat="1" applyFont="1" applyFill="1" applyBorder="1" applyAlignment="1">
      <alignment horizontal="left" vertical="center"/>
    </xf>
    <xf numFmtId="0" fontId="0" fillId="39" borderId="8" xfId="0" applyFont="1" applyFill="1" applyBorder="1" applyAlignment="1">
      <alignment horizontal="left" vertical="center" wrapText="1"/>
    </xf>
    <xf numFmtId="0" fontId="0" fillId="0" borderId="29" xfId="0" applyBorder="1" applyAlignment="1">
      <alignment vertical="center"/>
    </xf>
    <xf numFmtId="0" fontId="0" fillId="0" borderId="27" xfId="0" applyFont="1" applyFill="1" applyBorder="1" applyAlignment="1">
      <alignment horizontal="center"/>
    </xf>
    <xf numFmtId="4"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9" borderId="50" xfId="0" applyFont="1" applyFill="1" applyBorder="1" applyAlignment="1">
      <alignment horizontal="left" vertical="center" wrapText="1"/>
    </xf>
    <xf numFmtId="0" fontId="0" fillId="0" borderId="13"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0" borderId="8" xfId="0" applyBorder="1" applyAlignment="1">
      <alignment horizontal="left" vertical="center" wrapText="1"/>
    </xf>
    <xf numFmtId="0" fontId="0" fillId="0" borderId="26" xfId="0" applyFont="1" applyBorder="1" applyAlignment="1">
      <alignment vertical="center" wrapText="1"/>
    </xf>
    <xf numFmtId="0" fontId="0" fillId="0" borderId="8" xfId="0" applyFont="1" applyFill="1" applyBorder="1" applyAlignment="1">
      <alignment vertical="center" wrapText="1"/>
    </xf>
    <xf numFmtId="0" fontId="0" fillId="0" borderId="58" xfId="0" applyFont="1" applyFill="1" applyBorder="1" applyAlignment="1">
      <alignment vertical="center" wrapText="1"/>
    </xf>
    <xf numFmtId="0" fontId="0" fillId="39" borderId="8" xfId="0" applyFont="1" applyFill="1" applyBorder="1" applyAlignment="1">
      <alignment horizontal="left" vertical="center" wrapText="1"/>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Fill="1" applyBorder="1" applyAlignment="1">
      <alignment vertical="center" wrapText="1"/>
    </xf>
    <xf numFmtId="0" fontId="0" fillId="0" borderId="23" xfId="0" applyFont="1" applyFill="1" applyBorder="1" applyAlignment="1">
      <alignment vertical="center" wrapText="1"/>
    </xf>
    <xf numFmtId="0" fontId="0" fillId="0" borderId="67" xfId="0" applyFont="1" applyFill="1" applyBorder="1" applyAlignment="1">
      <alignment vertical="center" wrapText="1"/>
    </xf>
    <xf numFmtId="0" fontId="0" fillId="39" borderId="8" xfId="0" applyFont="1" applyFill="1" applyBorder="1" applyAlignment="1">
      <alignment horizontal="left" vertical="center" wrapText="1"/>
    </xf>
    <xf numFmtId="0" fontId="0" fillId="0" borderId="26" xfId="0" applyFont="1" applyFill="1" applyBorder="1" applyAlignment="1">
      <alignment vertical="center" wrapText="1"/>
    </xf>
    <xf numFmtId="0" fontId="0" fillId="0" borderId="23" xfId="0" applyFont="1" applyFill="1" applyBorder="1" applyAlignment="1">
      <alignment vertical="center" wrapText="1"/>
    </xf>
    <xf numFmtId="4" fontId="0" fillId="0" borderId="32" xfId="0" applyNumberFormat="1" applyFont="1" applyFill="1" applyBorder="1" applyAlignment="1">
      <alignment horizontal="right" vertical="center"/>
    </xf>
    <xf numFmtId="0" fontId="0" fillId="0" borderId="23" xfId="0" applyFont="1" applyFill="1" applyBorder="1" applyAlignment="1">
      <alignment vertical="center" wrapText="1"/>
    </xf>
    <xf numFmtId="0" fontId="0" fillId="0" borderId="8"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23" xfId="0" applyFont="1" applyFill="1" applyBorder="1" applyAlignment="1">
      <alignment vertical="center" wrapText="1"/>
    </xf>
    <xf numFmtId="4" fontId="0" fillId="0" borderId="23" xfId="0" applyNumberFormat="1" applyFont="1" applyFill="1" applyBorder="1" applyAlignment="1">
      <alignment vertical="center"/>
    </xf>
    <xf numFmtId="0" fontId="0" fillId="0" borderId="5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86" fillId="0" borderId="26" xfId="0" applyFont="1" applyFill="1" applyBorder="1" applyAlignment="1">
      <alignment horizontal="right" vertical="center"/>
    </xf>
    <xf numFmtId="0" fontId="0" fillId="0" borderId="8" xfId="0" applyFont="1" applyFill="1" applyBorder="1" applyAlignment="1">
      <alignment horizontal="left" vertical="center" wrapText="1"/>
    </xf>
    <xf numFmtId="0" fontId="0" fillId="0" borderId="26" xfId="0" applyFont="1" applyFill="1" applyBorder="1" applyAlignment="1">
      <alignment vertical="center" wrapText="1"/>
    </xf>
    <xf numFmtId="0" fontId="0" fillId="0" borderId="21" xfId="0" applyFont="1" applyFill="1" applyBorder="1" applyAlignment="1">
      <alignment horizontal="left" vertical="center" wrapText="1"/>
    </xf>
    <xf numFmtId="4" fontId="71" fillId="0" borderId="30" xfId="0" applyNumberFormat="1" applyFont="1" applyFill="1" applyBorder="1" applyAlignment="1">
      <alignment horizontal="right" vertical="center"/>
    </xf>
    <xf numFmtId="4" fontId="71" fillId="0" borderId="44" xfId="0" applyNumberFormat="1" applyFont="1" applyFill="1" applyBorder="1" applyAlignment="1">
      <alignment horizontal="right" vertical="center"/>
    </xf>
    <xf numFmtId="4" fontId="71" fillId="0" borderId="30" xfId="0" applyNumberFormat="1" applyFont="1" applyBorder="1" applyAlignment="1">
      <alignment horizontal="right" vertical="center"/>
    </xf>
    <xf numFmtId="4" fontId="71" fillId="0" borderId="14" xfId="0" applyNumberFormat="1" applyFont="1" applyFill="1" applyBorder="1" applyAlignment="1">
      <alignment horizontal="right" vertical="center" wrapText="1"/>
    </xf>
    <xf numFmtId="4" fontId="71" fillId="0" borderId="13" xfId="0" applyNumberFormat="1" applyFont="1" applyFill="1" applyBorder="1" applyAlignment="1">
      <alignment horizontal="right" vertical="center"/>
    </xf>
    <xf numFmtId="4" fontId="68" fillId="0" borderId="50" xfId="0" applyNumberFormat="1" applyFont="1" applyFill="1" applyBorder="1" applyAlignment="1">
      <alignment horizontal="right" vertical="center"/>
    </xf>
    <xf numFmtId="4" fontId="68" fillId="0" borderId="12" xfId="0" applyNumberFormat="1" applyFont="1" applyFill="1" applyBorder="1" applyAlignment="1">
      <alignment horizontal="right" vertical="center"/>
    </xf>
    <xf numFmtId="0" fontId="68" fillId="0" borderId="50" xfId="50" applyFont="1" applyBorder="1" applyAlignment="1">
      <alignment horizontal="left" vertical="center" wrapText="1"/>
      <protection/>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0" xfId="0" applyFont="1" applyBorder="1" applyAlignment="1">
      <alignment horizontal="left" vertical="center"/>
    </xf>
    <xf numFmtId="0" fontId="0" fillId="0" borderId="8" xfId="0" applyFont="1" applyFill="1" applyBorder="1" applyAlignment="1">
      <alignment horizontal="left" vertical="center" wrapText="1"/>
    </xf>
    <xf numFmtId="0" fontId="0" fillId="0" borderId="8" xfId="50" applyFont="1" applyBorder="1" applyAlignment="1">
      <alignment horizontal="left" vertical="center" wrapText="1"/>
      <protection/>
    </xf>
    <xf numFmtId="0" fontId="0" fillId="0" borderId="8" xfId="0" applyFont="1" applyBorder="1" applyAlignment="1">
      <alignment horizontal="left" vertical="center"/>
    </xf>
    <xf numFmtId="0" fontId="68" fillId="0" borderId="12" xfId="50" applyFont="1" applyBorder="1" applyAlignment="1">
      <alignment horizontal="left" vertical="center" wrapText="1"/>
      <protection/>
    </xf>
    <xf numFmtId="0" fontId="0" fillId="0" borderId="12" xfId="0" applyFont="1" applyBorder="1" applyAlignment="1">
      <alignment horizontal="left" vertical="center"/>
    </xf>
    <xf numFmtId="0" fontId="0" fillId="0" borderId="14"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72" fillId="0" borderId="0" xfId="0" applyFont="1" applyFill="1" applyBorder="1" applyAlignment="1">
      <alignment horizontal="left"/>
    </xf>
    <xf numFmtId="0" fontId="52" fillId="4" borderId="52"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4" borderId="52" xfId="0" applyFont="1" applyFill="1" applyBorder="1" applyAlignment="1">
      <alignment horizontal="left" vertical="center"/>
    </xf>
    <xf numFmtId="0" fontId="0" fillId="0" borderId="0" xfId="0" applyAlignment="1">
      <alignment horizontal="left" vertical="center"/>
    </xf>
    <xf numFmtId="0" fontId="72" fillId="0" borderId="0" xfId="0" applyFont="1" applyFill="1" applyBorder="1" applyAlignment="1">
      <alignment horizontal="right"/>
    </xf>
    <xf numFmtId="4" fontId="0" fillId="0" borderId="8" xfId="0" applyNumberFormat="1" applyFont="1" applyBorder="1" applyAlignment="1">
      <alignment horizontal="right" vertical="center"/>
    </xf>
    <xf numFmtId="0" fontId="5" fillId="0" borderId="30"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71"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0" fontId="0" fillId="0" borderId="26" xfId="0" applyFont="1" applyBorder="1" applyAlignment="1">
      <alignment vertical="center" wrapText="1"/>
    </xf>
    <xf numFmtId="0" fontId="0" fillId="0" borderId="23" xfId="0" applyFont="1" applyFill="1" applyBorder="1" applyAlignment="1">
      <alignment vertical="center" wrapText="1"/>
    </xf>
    <xf numFmtId="0" fontId="0" fillId="0" borderId="13" xfId="0" applyFont="1" applyFill="1" applyBorder="1" applyAlignment="1">
      <alignment horizontal="left" vertical="center" wrapText="1"/>
    </xf>
    <xf numFmtId="10" fontId="0" fillId="0" borderId="29" xfId="0" applyNumberFormat="1"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61" xfId="0" applyFont="1" applyFill="1" applyBorder="1" applyAlignment="1">
      <alignment vertical="center" wrapText="1"/>
    </xf>
    <xf numFmtId="0" fontId="0" fillId="0" borderId="8" xfId="0" applyFont="1" applyFill="1" applyBorder="1" applyAlignment="1">
      <alignment horizontal="left" vertical="center" wrapText="1"/>
    </xf>
    <xf numFmtId="4" fontId="78" fillId="0" borderId="27" xfId="0" applyNumberFormat="1" applyFont="1" applyBorder="1" applyAlignment="1">
      <alignment horizontal="right" vertical="center"/>
    </xf>
    <xf numFmtId="0" fontId="0" fillId="0" borderId="27" xfId="0" applyFont="1" applyFill="1" applyBorder="1" applyAlignment="1">
      <alignment vertical="center" wrapText="1"/>
    </xf>
    <xf numFmtId="0" fontId="0" fillId="0" borderId="23" xfId="0" applyFont="1" applyBorder="1" applyAlignment="1">
      <alignment vertical="center" wrapText="1"/>
    </xf>
    <xf numFmtId="10" fontId="0" fillId="0" borderId="8" xfId="0" applyNumberFormat="1" applyBorder="1" applyAlignment="1">
      <alignment horizontal="center" vertical="center"/>
    </xf>
    <xf numFmtId="0" fontId="81" fillId="41" borderId="13" xfId="0" applyFont="1" applyFill="1" applyBorder="1" applyAlignment="1">
      <alignment horizontal="left" vertical="center" wrapText="1"/>
    </xf>
    <xf numFmtId="0" fontId="81" fillId="41" borderId="44" xfId="0" applyFont="1" applyFill="1" applyBorder="1" applyAlignment="1">
      <alignment horizontal="left" vertical="center" wrapText="1"/>
    </xf>
    <xf numFmtId="0" fontId="81" fillId="41" borderId="26" xfId="0" applyFont="1" applyFill="1" applyBorder="1" applyAlignment="1">
      <alignment horizontal="left" vertical="center" wrapText="1"/>
    </xf>
    <xf numFmtId="4" fontId="74" fillId="0" borderId="8" xfId="0" applyNumberFormat="1" applyFont="1" applyFill="1" applyBorder="1" applyAlignment="1">
      <alignment horizontal="left" vertical="center"/>
    </xf>
    <xf numFmtId="4" fontId="31" fillId="0" borderId="13" xfId="0" applyNumberFormat="1" applyFont="1" applyFill="1" applyBorder="1" applyAlignment="1">
      <alignment horizontal="left" vertical="center"/>
    </xf>
    <xf numFmtId="4" fontId="31" fillId="0" borderId="44" xfId="0" applyNumberFormat="1" applyFont="1" applyFill="1" applyBorder="1" applyAlignment="1">
      <alignment horizontal="left" vertical="center"/>
    </xf>
    <xf numFmtId="4" fontId="31" fillId="0" borderId="26" xfId="0" applyNumberFormat="1" applyFont="1" applyFill="1" applyBorder="1" applyAlignment="1">
      <alignment horizontal="left" vertical="center"/>
    </xf>
    <xf numFmtId="0" fontId="87" fillId="0" borderId="0" xfId="0" applyFont="1" applyAlignment="1">
      <alignment horizontal="center" wrapText="1"/>
    </xf>
    <xf numFmtId="0" fontId="74" fillId="0" borderId="8" xfId="0" applyFont="1" applyBorder="1" applyAlignment="1">
      <alignment horizontal="left" vertical="top" wrapText="1"/>
    </xf>
    <xf numFmtId="4" fontId="81" fillId="0" borderId="44" xfId="0" applyNumberFormat="1" applyFont="1" applyFill="1" applyBorder="1" applyAlignment="1">
      <alignment horizontal="left" vertical="center"/>
    </xf>
    <xf numFmtId="4" fontId="81" fillId="0" borderId="26" xfId="0" applyNumberFormat="1" applyFont="1" applyFill="1" applyBorder="1" applyAlignment="1">
      <alignment horizontal="left" vertical="center"/>
    </xf>
    <xf numFmtId="0" fontId="30" fillId="41" borderId="13" xfId="0" applyFont="1" applyFill="1" applyBorder="1" applyAlignment="1">
      <alignment horizontal="center" vertical="center" wrapText="1"/>
    </xf>
    <xf numFmtId="0" fontId="30" fillId="41" borderId="44" xfId="0" applyFont="1" applyFill="1" applyBorder="1" applyAlignment="1">
      <alignment horizontal="center" vertical="center" wrapText="1"/>
    </xf>
    <xf numFmtId="0" fontId="82" fillId="41" borderId="23" xfId="0" applyFont="1" applyFill="1" applyBorder="1" applyAlignment="1">
      <alignment horizontal="left" vertical="center" wrapText="1"/>
    </xf>
    <xf numFmtId="0" fontId="81" fillId="0" borderId="8" xfId="0" applyFont="1" applyBorder="1" applyAlignment="1">
      <alignment horizontal="left" vertical="top" wrapText="1"/>
    </xf>
    <xf numFmtId="0" fontId="81" fillId="7" borderId="8" xfId="0" applyFont="1" applyFill="1" applyBorder="1" applyAlignment="1">
      <alignment horizontal="left" vertical="center" wrapText="1"/>
    </xf>
    <xf numFmtId="0" fontId="81" fillId="7" borderId="13" xfId="0" applyFont="1" applyFill="1" applyBorder="1" applyAlignment="1">
      <alignment horizontal="left" vertical="center" wrapText="1"/>
    </xf>
    <xf numFmtId="0" fontId="81" fillId="4" borderId="8" xfId="0" applyFont="1" applyFill="1" applyBorder="1" applyAlignment="1">
      <alignment horizontal="left" vertical="center" wrapText="1"/>
    </xf>
    <xf numFmtId="0" fontId="81" fillId="4" borderId="13" xfId="0" applyFont="1" applyFill="1" applyBorder="1" applyAlignment="1">
      <alignment horizontal="left" vertical="center" wrapText="1"/>
    </xf>
    <xf numFmtId="0" fontId="82" fillId="41" borderId="33" xfId="0" applyFont="1" applyFill="1" applyBorder="1" applyAlignment="1">
      <alignment horizontal="left" vertical="center" wrapText="1"/>
    </xf>
    <xf numFmtId="0" fontId="81" fillId="0" borderId="16" xfId="0" applyFont="1" applyBorder="1" applyAlignment="1">
      <alignment horizontal="left" vertical="center" wrapText="1"/>
    </xf>
    <xf numFmtId="0" fontId="81" fillId="0" borderId="68" xfId="0" applyFont="1" applyBorder="1" applyAlignment="1">
      <alignment horizontal="left" vertical="center" wrapText="1"/>
    </xf>
    <xf numFmtId="4" fontId="74" fillId="0" borderId="13" xfId="0" applyNumberFormat="1" applyFont="1" applyFill="1" applyBorder="1" applyAlignment="1">
      <alignment horizontal="center" vertical="center" wrapText="1"/>
    </xf>
    <xf numFmtId="4" fontId="74" fillId="0" borderId="44" xfId="0" applyNumberFormat="1" applyFont="1" applyFill="1" applyBorder="1" applyAlignment="1">
      <alignment horizontal="center" vertical="center" wrapText="1"/>
    </xf>
    <xf numFmtId="4" fontId="74" fillId="0" borderId="26" xfId="0" applyNumberFormat="1" applyFont="1" applyFill="1" applyBorder="1" applyAlignment="1">
      <alignment horizontal="center" vertical="center" wrapText="1"/>
    </xf>
    <xf numFmtId="4" fontId="74" fillId="0" borderId="8" xfId="0" applyNumberFormat="1" applyFont="1" applyFill="1" applyBorder="1" applyAlignment="1">
      <alignment horizontal="left" vertical="center" wrapText="1"/>
    </xf>
    <xf numFmtId="0" fontId="82" fillId="41" borderId="66" xfId="0" applyFont="1" applyFill="1" applyBorder="1" applyAlignment="1">
      <alignment horizontal="center" vertical="center" wrapText="1"/>
    </xf>
    <xf numFmtId="0" fontId="82" fillId="41" borderId="44" xfId="0" applyFont="1" applyFill="1" applyBorder="1" applyAlignment="1">
      <alignment horizontal="center" vertical="center" wrapText="1"/>
    </xf>
    <xf numFmtId="0" fontId="82" fillId="41" borderId="45" xfId="0" applyFont="1" applyFill="1" applyBorder="1" applyAlignment="1">
      <alignment horizontal="center" vertical="center" wrapText="1"/>
    </xf>
    <xf numFmtId="0" fontId="81" fillId="41" borderId="41" xfId="0" applyFont="1" applyFill="1" applyBorder="1" applyAlignment="1">
      <alignment horizontal="left" vertical="center" wrapText="1"/>
    </xf>
    <xf numFmtId="0" fontId="81" fillId="41" borderId="42" xfId="0" applyFont="1" applyFill="1" applyBorder="1" applyAlignment="1">
      <alignment horizontal="left" vertical="center" wrapText="1"/>
    </xf>
    <xf numFmtId="0" fontId="82" fillId="41" borderId="8" xfId="0" applyFont="1" applyFill="1" applyBorder="1" applyAlignment="1">
      <alignment horizontal="left" vertical="center" wrapText="1"/>
    </xf>
    <xf numFmtId="0" fontId="82" fillId="41" borderId="13" xfId="0" applyFont="1" applyFill="1" applyBorder="1" applyAlignment="1">
      <alignment horizontal="left" vertical="center" wrapText="1"/>
    </xf>
    <xf numFmtId="0" fontId="82" fillId="3" borderId="33" xfId="0" applyFont="1" applyFill="1" applyBorder="1" applyAlignment="1">
      <alignment horizontal="left" vertical="center" wrapText="1"/>
    </xf>
    <xf numFmtId="4" fontId="74" fillId="0" borderId="13" xfId="0" applyNumberFormat="1" applyFont="1" applyFill="1" applyBorder="1" applyAlignment="1">
      <alignment horizontal="left" vertical="center"/>
    </xf>
    <xf numFmtId="4" fontId="74" fillId="0" borderId="44" xfId="0" applyNumberFormat="1" applyFont="1" applyFill="1" applyBorder="1" applyAlignment="1">
      <alignment horizontal="left" vertical="center"/>
    </xf>
    <xf numFmtId="4" fontId="74" fillId="0" borderId="26" xfId="0" applyNumberFormat="1" applyFont="1" applyFill="1" applyBorder="1" applyAlignment="1">
      <alignment horizontal="left" vertical="center"/>
    </xf>
    <xf numFmtId="0" fontId="52" fillId="42" borderId="0" xfId="0" applyFont="1" applyFill="1" applyBorder="1" applyAlignment="1">
      <alignment horizontal="left" wrapText="1"/>
    </xf>
    <xf numFmtId="0" fontId="74" fillId="0" borderId="13" xfId="0" applyFont="1" applyBorder="1" applyAlignment="1">
      <alignment horizontal="left" vertical="top" wrapText="1"/>
    </xf>
    <xf numFmtId="0" fontId="74" fillId="0" borderId="44" xfId="0" applyFont="1" applyBorder="1" applyAlignment="1">
      <alignment horizontal="left" vertical="top" wrapText="1"/>
    </xf>
    <xf numFmtId="0" fontId="74" fillId="0" borderId="26" xfId="0" applyFont="1" applyBorder="1" applyAlignment="1">
      <alignment horizontal="left" vertical="top" wrapText="1"/>
    </xf>
    <xf numFmtId="0" fontId="68" fillId="0" borderId="50" xfId="52" applyFont="1" applyBorder="1" applyAlignment="1">
      <alignment vertical="center" wrapText="1"/>
      <protection/>
    </xf>
    <xf numFmtId="0" fontId="0" fillId="0" borderId="11" xfId="0" applyBorder="1" applyAlignment="1">
      <alignment vertical="center" wrapText="1"/>
    </xf>
    <xf numFmtId="0" fontId="76" fillId="0" borderId="50" xfId="52" applyFont="1" applyBorder="1" applyAlignment="1">
      <alignment horizontal="left" vertical="center" wrapText="1"/>
      <protection/>
    </xf>
    <xf numFmtId="0" fontId="0" fillId="0" borderId="11" xfId="0" applyBorder="1" applyAlignment="1">
      <alignment horizontal="left" vertical="center" wrapText="1"/>
    </xf>
    <xf numFmtId="4" fontId="68" fillId="0" borderId="50" xfId="0" applyNumberFormat="1" applyFont="1" applyFill="1" applyBorder="1" applyAlignment="1">
      <alignment horizontal="right" vertical="center"/>
    </xf>
    <xf numFmtId="0" fontId="0" fillId="0" borderId="11" xfId="0" applyBorder="1" applyAlignment="1">
      <alignment horizontal="right" vertical="center"/>
    </xf>
    <xf numFmtId="0" fontId="5" fillId="0" borderId="50" xfId="0" applyFont="1" applyFill="1" applyBorder="1" applyAlignment="1">
      <alignment horizontal="left" vertical="center" wrapText="1"/>
    </xf>
    <xf numFmtId="0" fontId="5" fillId="39" borderId="37" xfId="0" applyFont="1" applyFill="1" applyBorder="1" applyAlignment="1">
      <alignment horizontal="left" vertical="center" wrapText="1"/>
    </xf>
    <xf numFmtId="0" fontId="5" fillId="39" borderId="22" xfId="0" applyFont="1" applyFill="1" applyBorder="1" applyAlignment="1">
      <alignment horizontal="left" vertical="center" wrapText="1"/>
    </xf>
    <xf numFmtId="0" fontId="5" fillId="39" borderId="54" xfId="0" applyFont="1" applyFill="1" applyBorder="1" applyAlignment="1">
      <alignment horizontal="left" vertical="center" wrapText="1"/>
    </xf>
    <xf numFmtId="0" fontId="0" fillId="0" borderId="22" xfId="0" applyBorder="1" applyAlignment="1">
      <alignment horizontal="left" vertical="center" wrapText="1"/>
    </xf>
    <xf numFmtId="0" fontId="0" fillId="0" borderId="50" xfId="51" applyFont="1" applyBorder="1" applyAlignment="1">
      <alignment horizontal="left" vertical="center" wrapText="1"/>
      <protection/>
    </xf>
    <xf numFmtId="0" fontId="0" fillId="0" borderId="12" xfId="51" applyFont="1" applyBorder="1" applyAlignment="1">
      <alignment horizontal="left" vertical="center" wrapText="1"/>
      <protection/>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1" xfId="0" applyBorder="1" applyAlignment="1">
      <alignment horizontal="left" vertical="center"/>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12" xfId="0" applyBorder="1" applyAlignment="1">
      <alignment horizontal="right" vertical="center"/>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0" borderId="69" xfId="51" applyFont="1" applyBorder="1" applyAlignment="1">
      <alignment horizontal="left" vertical="center" wrapText="1"/>
      <protection/>
    </xf>
    <xf numFmtId="0" fontId="0" fillId="0" borderId="69" xfId="0" applyFont="1" applyBorder="1" applyAlignment="1">
      <alignment horizontal="left" vertical="center"/>
    </xf>
    <xf numFmtId="4" fontId="0" fillId="0" borderId="69" xfId="0" applyNumberFormat="1" applyFont="1" applyFill="1" applyBorder="1" applyAlignment="1">
      <alignment horizontal="right" vertical="center"/>
    </xf>
    <xf numFmtId="4" fontId="0" fillId="0" borderId="12"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2" xfId="0" applyFont="1" applyFill="1" applyBorder="1" applyAlignment="1">
      <alignment horizontal="left" vertical="center" wrapText="1"/>
    </xf>
    <xf numFmtId="10" fontId="0" fillId="0" borderId="35" xfId="0" applyNumberFormat="1" applyFont="1" applyBorder="1" applyAlignment="1">
      <alignment horizontal="center" vertical="center"/>
    </xf>
    <xf numFmtId="10" fontId="0" fillId="0" borderId="55"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4" fontId="68" fillId="0" borderId="50" xfId="0" applyNumberFormat="1" applyFont="1" applyBorder="1" applyAlignment="1">
      <alignment horizontal="right" vertical="center"/>
    </xf>
    <xf numFmtId="4" fontId="68" fillId="0" borderId="12" xfId="0" applyNumberFormat="1" applyFont="1" applyBorder="1" applyAlignment="1">
      <alignment horizontal="right" vertical="center"/>
    </xf>
    <xf numFmtId="4" fontId="68" fillId="0" borderId="11" xfId="0" applyNumberFormat="1" applyFont="1" applyBorder="1" applyAlignment="1">
      <alignment horizontal="right" vertical="center"/>
    </xf>
    <xf numFmtId="0" fontId="0" fillId="0" borderId="11" xfId="51" applyFont="1" applyBorder="1" applyAlignment="1">
      <alignment horizontal="left" vertical="center" wrapText="1"/>
      <protection/>
    </xf>
    <xf numFmtId="0" fontId="0" fillId="0" borderId="6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9"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horizontal="left" vertical="center"/>
    </xf>
    <xf numFmtId="0" fontId="0" fillId="0" borderId="12" xfId="0" applyFont="1" applyFill="1" applyBorder="1" applyAlignment="1">
      <alignment horizontal="left" vertical="center"/>
    </xf>
    <xf numFmtId="4" fontId="0" fillId="0" borderId="50" xfId="0" applyNumberFormat="1" applyFont="1" applyFill="1" applyBorder="1" applyAlignment="1">
      <alignment horizontal="right" vertical="center"/>
    </xf>
    <xf numFmtId="0" fontId="0" fillId="0" borderId="55" xfId="0" applyBorder="1" applyAlignment="1">
      <alignment horizontal="center" vertical="center"/>
    </xf>
    <xf numFmtId="0" fontId="0" fillId="39" borderId="54"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68" fillId="0" borderId="50" xfId="51" applyFont="1" applyBorder="1" applyAlignment="1">
      <alignment horizontal="left" vertical="center" wrapText="1"/>
      <protection/>
    </xf>
    <xf numFmtId="0" fontId="68" fillId="0" borderId="12" xfId="51" applyFont="1" applyBorder="1" applyAlignment="1">
      <alignment horizontal="left" vertical="center" wrapText="1"/>
      <protection/>
    </xf>
    <xf numFmtId="4" fontId="0" fillId="0" borderId="50"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5" fillId="0" borderId="37" xfId="0" applyFont="1" applyFill="1" applyBorder="1" applyAlignment="1">
      <alignment horizontal="left" vertical="top" wrapText="1"/>
    </xf>
    <xf numFmtId="0" fontId="0" fillId="0" borderId="54" xfId="0" applyBorder="1" applyAlignment="1">
      <alignment horizontal="left" vertical="top" wrapText="1"/>
    </xf>
    <xf numFmtId="0" fontId="0" fillId="0" borderId="22" xfId="0" applyBorder="1" applyAlignment="1">
      <alignment horizontal="left" vertical="top" wrapText="1"/>
    </xf>
    <xf numFmtId="4" fontId="0" fillId="39" borderId="35" xfId="0" applyNumberFormat="1" applyFont="1" applyFill="1" applyBorder="1" applyAlignment="1">
      <alignment horizontal="right" vertical="center"/>
    </xf>
    <xf numFmtId="0" fontId="0" fillId="0" borderId="55" xfId="0" applyBorder="1" applyAlignment="1">
      <alignment horizontal="right" vertical="center"/>
    </xf>
    <xf numFmtId="0" fontId="0" fillId="0" borderId="32" xfId="0" applyBorder="1" applyAlignment="1">
      <alignment horizontal="right" vertical="center"/>
    </xf>
    <xf numFmtId="0" fontId="0" fillId="0" borderId="32" xfId="0" applyBorder="1" applyAlignment="1">
      <alignment horizontal="center" vertical="center"/>
    </xf>
    <xf numFmtId="0" fontId="68" fillId="0" borderId="50" xfId="52" applyFont="1" applyBorder="1" applyAlignment="1">
      <alignment horizontal="left" vertical="center" wrapText="1"/>
      <protection/>
    </xf>
    <xf numFmtId="0" fontId="68" fillId="0" borderId="12" xfId="52" applyFont="1" applyBorder="1" applyAlignment="1">
      <alignment horizontal="left" vertical="center" wrapText="1"/>
      <protection/>
    </xf>
    <xf numFmtId="0" fontId="76" fillId="0" borderId="12" xfId="52" applyFont="1" applyBorder="1" applyAlignment="1">
      <alignment horizontal="left" vertical="center" wrapText="1"/>
      <protection/>
    </xf>
    <xf numFmtId="4" fontId="68" fillId="0" borderId="12" xfId="0" applyNumberFormat="1" applyFont="1" applyFill="1" applyBorder="1" applyAlignment="1">
      <alignment horizontal="right" vertical="center"/>
    </xf>
    <xf numFmtId="0" fontId="0" fillId="0" borderId="12" xfId="0" applyBorder="1" applyAlignment="1">
      <alignment/>
    </xf>
    <xf numFmtId="0" fontId="0" fillId="0" borderId="11" xfId="0" applyBorder="1" applyAlignment="1">
      <alignment/>
    </xf>
    <xf numFmtId="0" fontId="0" fillId="39" borderId="12" xfId="0" applyFont="1" applyFill="1" applyBorder="1" applyAlignment="1">
      <alignment horizontal="left" vertical="center" wrapText="1"/>
    </xf>
    <xf numFmtId="4" fontId="0" fillId="0" borderId="11" xfId="0" applyNumberFormat="1" applyFont="1" applyFill="1" applyBorder="1" applyAlignment="1">
      <alignment horizontal="right" vertical="center"/>
    </xf>
    <xf numFmtId="0" fontId="5" fillId="0" borderId="50"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0" fontId="5" fillId="0" borderId="8" xfId="52" applyFont="1" applyBorder="1" applyAlignment="1">
      <alignment horizontal="left" vertical="center" wrapText="1"/>
      <protection/>
    </xf>
    <xf numFmtId="0" fontId="0" fillId="0" borderId="8" xfId="0" applyBorder="1" applyAlignment="1">
      <alignment horizontal="left" vertical="center" wrapText="1"/>
    </xf>
    <xf numFmtId="0" fontId="5" fillId="0" borderId="8" xfId="0" applyFont="1" applyFill="1" applyBorder="1" applyAlignment="1">
      <alignment horizontal="left" vertical="center" wrapText="1"/>
    </xf>
    <xf numFmtId="0" fontId="0" fillId="0" borderId="12" xfId="0" applyBorder="1" applyAlignment="1">
      <alignment horizontal="center" vertical="center" wrapText="1"/>
    </xf>
    <xf numFmtId="0" fontId="0" fillId="0" borderId="50" xfId="0" applyFont="1" applyFill="1" applyBorder="1" applyAlignment="1">
      <alignment vertical="center" wrapText="1"/>
    </xf>
    <xf numFmtId="0" fontId="0" fillId="0" borderId="12" xfId="0" applyFont="1" applyFill="1" applyBorder="1" applyAlignment="1">
      <alignment vertical="center" wrapText="1"/>
    </xf>
    <xf numFmtId="0" fontId="0" fillId="0" borderId="8" xfId="0" applyFont="1" applyBorder="1" applyAlignment="1">
      <alignment horizontal="left" vertical="center"/>
    </xf>
    <xf numFmtId="0" fontId="0" fillId="0" borderId="8" xfId="0" applyFont="1" applyFill="1" applyBorder="1" applyAlignment="1">
      <alignment horizontal="left" vertical="center" wrapText="1"/>
    </xf>
    <xf numFmtId="0" fontId="0" fillId="0" borderId="8" xfId="0" applyFont="1" applyBorder="1" applyAlignment="1">
      <alignment horizontal="left" vertical="center" wrapText="1"/>
    </xf>
    <xf numFmtId="164" fontId="0" fillId="39" borderId="50"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0" fillId="0" borderId="50" xfId="0" applyBorder="1" applyAlignment="1">
      <alignment horizontal="left" vertical="center" wrapText="1"/>
    </xf>
    <xf numFmtId="0" fontId="0" fillId="0" borderId="8" xfId="0" applyFont="1" applyFill="1" applyBorder="1" applyAlignment="1">
      <alignment horizontal="center" vertical="center" wrapText="1"/>
    </xf>
    <xf numFmtId="0" fontId="0" fillId="0" borderId="11" xfId="0" applyFont="1" applyBorder="1" applyAlignment="1">
      <alignment horizontal="left" vertical="center"/>
    </xf>
    <xf numFmtId="0" fontId="68" fillId="0" borderId="50" xfId="0" applyFont="1" applyBorder="1" applyAlignment="1">
      <alignment horizontal="left" vertical="center" wrapText="1"/>
    </xf>
    <xf numFmtId="0" fontId="68" fillId="0" borderId="11" xfId="0" applyFont="1" applyBorder="1" applyAlignment="1">
      <alignment horizontal="left" vertical="center" wrapText="1"/>
    </xf>
    <xf numFmtId="0" fontId="0" fillId="0" borderId="12" xfId="0" applyBorder="1" applyAlignment="1">
      <alignment vertical="center" wrapText="1"/>
    </xf>
    <xf numFmtId="0" fontId="68" fillId="0" borderId="50" xfId="51" applyFont="1" applyFill="1" applyBorder="1" applyAlignment="1">
      <alignment horizontal="left" vertical="center" wrapText="1"/>
      <protection/>
    </xf>
    <xf numFmtId="0" fontId="5" fillId="0" borderId="11" xfId="0" applyFont="1" applyFill="1" applyBorder="1" applyAlignment="1">
      <alignment horizontal="left" vertical="center" wrapText="1"/>
    </xf>
    <xf numFmtId="0" fontId="52" fillId="39" borderId="30" xfId="0" applyFont="1" applyFill="1" applyBorder="1" applyAlignment="1">
      <alignment horizontal="left" vertical="center" wrapText="1"/>
    </xf>
    <xf numFmtId="0" fontId="52" fillId="39" borderId="38" xfId="0" applyFont="1" applyFill="1" applyBorder="1" applyAlignment="1">
      <alignment horizontal="left" vertical="center" wrapText="1"/>
    </xf>
    <xf numFmtId="0" fontId="5" fillId="0" borderId="22" xfId="0" applyFont="1" applyBorder="1" applyAlignment="1">
      <alignment horizontal="left" vertical="center" wrapText="1"/>
    </xf>
    <xf numFmtId="0" fontId="0" fillId="0" borderId="11" xfId="0" applyFont="1" applyFill="1" applyBorder="1" applyAlignment="1">
      <alignment horizontal="left" vertical="center"/>
    </xf>
    <xf numFmtId="0" fontId="52" fillId="7" borderId="51" xfId="0" applyFont="1" applyFill="1" applyBorder="1" applyAlignment="1">
      <alignment horizontal="left" vertical="center" wrapText="1"/>
    </xf>
    <xf numFmtId="0" fontId="0" fillId="0" borderId="52" xfId="0" applyBorder="1" applyAlignment="1">
      <alignment horizontal="left" vertical="center"/>
    </xf>
    <xf numFmtId="0" fontId="0" fillId="0" borderId="61" xfId="0" applyBorder="1" applyAlignment="1">
      <alignment horizontal="left" vertical="center"/>
    </xf>
    <xf numFmtId="0" fontId="0" fillId="0" borderId="11" xfId="0" applyFont="1" applyFill="1" applyBorder="1" applyAlignment="1">
      <alignment horizontal="center" vertical="center" wrapText="1"/>
    </xf>
    <xf numFmtId="0" fontId="0" fillId="0" borderId="50" xfId="0" applyBorder="1" applyAlignment="1">
      <alignment horizontal="center" vertical="center" wrapText="1"/>
    </xf>
    <xf numFmtId="0" fontId="70" fillId="0" borderId="30" xfId="0" applyFont="1" applyFill="1" applyBorder="1" applyAlignment="1">
      <alignment horizontal="left" vertical="center" wrapText="1"/>
    </xf>
    <xf numFmtId="0" fontId="0" fillId="0" borderId="50" xfId="0" applyBorder="1" applyAlignment="1">
      <alignment vertical="center" wrapText="1"/>
    </xf>
    <xf numFmtId="0" fontId="0" fillId="39" borderId="50" xfId="0" applyFill="1" applyBorder="1" applyAlignment="1">
      <alignment horizontal="lef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0" fillId="0" borderId="12" xfId="52"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69" fillId="7" borderId="8" xfId="0" applyFont="1" applyFill="1" applyBorder="1" applyAlignment="1">
      <alignment vertical="center" wrapText="1"/>
    </xf>
    <xf numFmtId="0" fontId="69" fillId="7" borderId="50" xfId="0" applyFont="1" applyFill="1" applyBorder="1" applyAlignment="1">
      <alignment vertical="center" wrapText="1"/>
    </xf>
    <xf numFmtId="0" fontId="69" fillId="7" borderId="50" xfId="0" applyFont="1" applyFill="1" applyBorder="1" applyAlignment="1">
      <alignment horizontal="center" vertical="center" textRotation="90" wrapText="1"/>
    </xf>
    <xf numFmtId="0" fontId="69" fillId="7" borderId="11" xfId="0" applyFont="1" applyFill="1" applyBorder="1" applyAlignment="1">
      <alignment horizontal="center" vertical="center" textRotation="90" wrapText="1"/>
    </xf>
    <xf numFmtId="0" fontId="88" fillId="7" borderId="8" xfId="0" applyFont="1" applyFill="1" applyBorder="1" applyAlignment="1">
      <alignment vertical="center" wrapText="1"/>
    </xf>
    <xf numFmtId="0" fontId="88" fillId="7" borderId="50" xfId="0" applyFont="1" applyFill="1" applyBorder="1" applyAlignment="1">
      <alignment vertical="center" wrapText="1"/>
    </xf>
    <xf numFmtId="0" fontId="69" fillId="7" borderId="35" xfId="0" applyFont="1" applyFill="1" applyBorder="1" applyAlignment="1">
      <alignment horizontal="left" vertical="center" wrapText="1"/>
    </xf>
    <xf numFmtId="0" fontId="69" fillId="7" borderId="32" xfId="0" applyFont="1" applyFill="1" applyBorder="1" applyAlignment="1">
      <alignment horizontal="left" vertical="center" wrapText="1"/>
    </xf>
    <xf numFmtId="0" fontId="69" fillId="7" borderId="35" xfId="0" applyFont="1" applyFill="1" applyBorder="1" applyAlignment="1">
      <alignment vertical="center" wrapText="1"/>
    </xf>
    <xf numFmtId="0" fontId="69" fillId="7" borderId="55" xfId="0" applyFont="1" applyFill="1" applyBorder="1" applyAlignment="1">
      <alignment vertical="center" wrapText="1"/>
    </xf>
    <xf numFmtId="0" fontId="52" fillId="7" borderId="66" xfId="0" applyFont="1" applyFill="1" applyBorder="1" applyAlignment="1">
      <alignment horizontal="center" vertical="center" wrapText="1"/>
    </xf>
    <xf numFmtId="0" fontId="52" fillId="7" borderId="44" xfId="0" applyFont="1" applyFill="1" applyBorder="1" applyAlignment="1">
      <alignment horizontal="center" vertical="center" wrapText="1"/>
    </xf>
    <xf numFmtId="0" fontId="52" fillId="7" borderId="45" xfId="0" applyFont="1" applyFill="1" applyBorder="1" applyAlignment="1">
      <alignment horizontal="center" vertical="center" wrapText="1"/>
    </xf>
    <xf numFmtId="0" fontId="69" fillId="7" borderId="33" xfId="0" applyFont="1" applyFill="1" applyBorder="1" applyAlignment="1">
      <alignment vertical="center" wrapText="1"/>
    </xf>
    <xf numFmtId="0" fontId="69" fillId="7" borderId="13" xfId="0" applyFont="1" applyFill="1" applyBorder="1" applyAlignment="1">
      <alignment vertical="center" wrapText="1"/>
    </xf>
    <xf numFmtId="0" fontId="69" fillId="7" borderId="28" xfId="0" applyFont="1" applyFill="1" applyBorder="1" applyAlignment="1">
      <alignment vertical="center" wrapText="1"/>
    </xf>
    <xf numFmtId="0" fontId="69" fillId="7" borderId="62" xfId="0" applyFont="1" applyFill="1" applyBorder="1" applyAlignment="1">
      <alignment vertical="center" wrapText="1"/>
    </xf>
    <xf numFmtId="0" fontId="69" fillId="7" borderId="67" xfId="0" applyFont="1" applyFill="1" applyBorder="1" applyAlignment="1">
      <alignment vertical="center" wrapText="1"/>
    </xf>
    <xf numFmtId="0" fontId="0" fillId="39" borderId="69" xfId="0" applyFont="1" applyFill="1" applyBorder="1" applyAlignment="1">
      <alignment horizontal="left" vertical="center" wrapText="1"/>
    </xf>
    <xf numFmtId="4" fontId="5" fillId="39" borderId="35" xfId="0" applyNumberFormat="1" applyFont="1" applyFill="1" applyBorder="1" applyAlignment="1">
      <alignment horizontal="right" vertical="center"/>
    </xf>
    <xf numFmtId="4" fontId="5" fillId="39" borderId="32" xfId="0" applyNumberFormat="1" applyFont="1" applyFill="1" applyBorder="1" applyAlignment="1">
      <alignment horizontal="right" vertical="center"/>
    </xf>
    <xf numFmtId="4" fontId="0" fillId="0" borderId="37" xfId="0" applyNumberFormat="1" applyFont="1" applyBorder="1" applyAlignment="1">
      <alignment vertical="center"/>
    </xf>
    <xf numFmtId="0" fontId="0" fillId="0" borderId="22" xfId="0" applyBorder="1" applyAlignment="1">
      <alignment vertical="center"/>
    </xf>
    <xf numFmtId="4" fontId="0" fillId="0" borderId="37" xfId="0" applyNumberFormat="1" applyFont="1" applyBorder="1" applyAlignment="1">
      <alignment horizontal="right" vertical="center"/>
    </xf>
    <xf numFmtId="4" fontId="0" fillId="0" borderId="22" xfId="0" applyNumberFormat="1" applyFont="1" applyBorder="1" applyAlignment="1">
      <alignment horizontal="right" vertical="center"/>
    </xf>
    <xf numFmtId="10" fontId="0" fillId="0" borderId="70" xfId="0" applyNumberFormat="1" applyFont="1" applyBorder="1" applyAlignment="1">
      <alignment horizontal="center" vertical="center"/>
    </xf>
    <xf numFmtId="4" fontId="0" fillId="39" borderId="35" xfId="0" applyNumberFormat="1" applyFont="1" applyFill="1" applyBorder="1" applyAlignment="1">
      <alignment vertical="center"/>
    </xf>
    <xf numFmtId="4" fontId="0" fillId="39" borderId="32" xfId="0" applyNumberFormat="1" applyFont="1" applyFill="1" applyBorder="1" applyAlignment="1">
      <alignment vertical="center"/>
    </xf>
    <xf numFmtId="0" fontId="0" fillId="0" borderId="7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5" fillId="0" borderId="72" xfId="0" applyFont="1" applyBorder="1" applyAlignment="1">
      <alignment horizontal="left" vertical="center" wrapText="1"/>
    </xf>
    <xf numFmtId="0" fontId="5" fillId="0" borderId="67" xfId="0" applyFont="1" applyBorder="1" applyAlignment="1">
      <alignment horizontal="left" vertical="center" wrapText="1"/>
    </xf>
    <xf numFmtId="0" fontId="0" fillId="0" borderId="21" xfId="0" applyBorder="1" applyAlignment="1">
      <alignment horizontal="left" vertical="center" wrapText="1"/>
    </xf>
    <xf numFmtId="4" fontId="71" fillId="39" borderId="62" xfId="0" applyNumberFormat="1" applyFont="1" applyFill="1" applyBorder="1" applyAlignment="1">
      <alignment horizontal="right" vertical="center"/>
    </xf>
    <xf numFmtId="0" fontId="0" fillId="0" borderId="21" xfId="0" applyBorder="1" applyAlignment="1">
      <alignment horizontal="right" vertical="center"/>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5" fillId="0" borderId="62" xfId="0" applyFont="1" applyBorder="1" applyAlignment="1">
      <alignment horizontal="left" vertical="center" wrapText="1"/>
    </xf>
    <xf numFmtId="0" fontId="5" fillId="0" borderId="21" xfId="0" applyFont="1" applyBorder="1" applyAlignment="1">
      <alignment horizontal="left" vertical="center" wrapText="1"/>
    </xf>
    <xf numFmtId="0" fontId="0" fillId="39" borderId="11" xfId="0" applyFont="1" applyFill="1" applyBorder="1" applyAlignment="1">
      <alignment horizontal="left" vertical="center" wrapText="1"/>
    </xf>
    <xf numFmtId="0" fontId="5" fillId="0" borderId="62" xfId="0" applyFont="1" applyBorder="1" applyAlignment="1">
      <alignment vertical="center" wrapText="1"/>
    </xf>
    <xf numFmtId="0" fontId="5" fillId="0" borderId="21" xfId="0" applyFont="1" applyBorder="1" applyAlignment="1">
      <alignment vertical="center" wrapText="1"/>
    </xf>
    <xf numFmtId="0" fontId="0" fillId="0" borderId="55" xfId="0" applyBorder="1" applyAlignment="1">
      <alignment/>
    </xf>
    <xf numFmtId="0" fontId="0" fillId="0" borderId="32" xfId="0" applyBorder="1" applyAlignment="1">
      <alignment/>
    </xf>
    <xf numFmtId="0" fontId="68" fillId="0" borderId="11" xfId="51" applyFont="1" applyBorder="1" applyAlignment="1">
      <alignment horizontal="left" vertical="center" wrapText="1"/>
      <protection/>
    </xf>
    <xf numFmtId="0" fontId="0" fillId="0" borderId="5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68" fillId="0" borderId="50" xfId="50" applyFont="1" applyBorder="1" applyAlignment="1">
      <alignment horizontal="center" vertical="center" wrapText="1"/>
      <protection/>
    </xf>
    <xf numFmtId="0" fontId="68" fillId="0" borderId="12" xfId="50" applyFont="1" applyBorder="1" applyAlignment="1">
      <alignment horizontal="center" vertical="center" wrapText="1"/>
      <protection/>
    </xf>
    <xf numFmtId="0" fontId="68" fillId="0" borderId="11" xfId="50" applyFont="1" applyBorder="1" applyAlignment="1">
      <alignment horizontal="center" vertical="center" wrapText="1"/>
      <protection/>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4" fontId="68" fillId="0" borderId="50" xfId="0" applyNumberFormat="1" applyFont="1" applyFill="1" applyBorder="1" applyAlignment="1">
      <alignment horizontal="center" vertical="center"/>
    </xf>
    <xf numFmtId="4" fontId="68" fillId="0" borderId="12" xfId="0" applyNumberFormat="1" applyFont="1" applyFill="1" applyBorder="1" applyAlignment="1">
      <alignment horizontal="center" vertical="center"/>
    </xf>
    <xf numFmtId="4" fontId="68" fillId="0" borderId="11" xfId="0" applyNumberFormat="1"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50" xfId="50" applyFont="1" applyFill="1" applyBorder="1" applyAlignment="1">
      <alignment horizontal="left" vertical="center" wrapText="1"/>
      <protection/>
    </xf>
    <xf numFmtId="0" fontId="0" fillId="0" borderId="11" xfId="50" applyFont="1" applyFill="1" applyBorder="1" applyAlignment="1">
      <alignment horizontal="left" vertical="center" wrapText="1"/>
      <protection/>
    </xf>
    <xf numFmtId="0" fontId="68" fillId="0" borderId="50" xfId="50" applyFont="1" applyBorder="1" applyAlignment="1">
      <alignment horizontal="left" vertical="center" wrapText="1"/>
      <protection/>
    </xf>
    <xf numFmtId="0" fontId="68" fillId="0" borderId="11" xfId="50" applyFont="1" applyBorder="1" applyAlignment="1">
      <alignment horizontal="left" vertical="center" wrapText="1"/>
      <protection/>
    </xf>
    <xf numFmtId="0" fontId="5" fillId="0" borderId="12" xfId="0" applyFont="1" applyFill="1" applyBorder="1" applyAlignment="1">
      <alignment horizontal="left" vertical="center" wrapText="1"/>
    </xf>
    <xf numFmtId="0" fontId="0" fillId="0" borderId="50" xfId="50" applyFont="1" applyFill="1" applyBorder="1" applyAlignment="1">
      <alignment horizontal="center" vertical="center" wrapText="1"/>
      <protection/>
    </xf>
    <xf numFmtId="0" fontId="0" fillId="0" borderId="12" xfId="50" applyFont="1" applyFill="1" applyBorder="1" applyAlignment="1">
      <alignment horizontal="center" vertical="center" wrapText="1"/>
      <protection/>
    </xf>
    <xf numFmtId="0" fontId="0" fillId="0" borderId="11" xfId="50" applyFont="1" applyFill="1" applyBorder="1" applyAlignment="1">
      <alignment horizontal="center" vertical="center" wrapText="1"/>
      <protection/>
    </xf>
    <xf numFmtId="0" fontId="0" fillId="0" borderId="12" xfId="50" applyFont="1" applyFill="1" applyBorder="1" applyAlignment="1">
      <alignment horizontal="left" vertical="center" wrapText="1"/>
      <protection/>
    </xf>
    <xf numFmtId="0" fontId="5" fillId="0" borderId="5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4" fontId="0" fillId="0" borderId="11" xfId="0" applyNumberFormat="1" applyFont="1" applyBorder="1" applyAlignment="1">
      <alignment horizontal="right" vertical="center"/>
    </xf>
    <xf numFmtId="0" fontId="0" fillId="0" borderId="50" xfId="50" applyFont="1" applyBorder="1" applyAlignment="1">
      <alignment horizontal="left" vertical="center" wrapText="1"/>
      <protection/>
    </xf>
    <xf numFmtId="0" fontId="0" fillId="0" borderId="12" xfId="50" applyFont="1" applyBorder="1" applyAlignment="1">
      <alignment horizontal="left" vertical="center" wrapText="1"/>
      <protection/>
    </xf>
    <xf numFmtId="0" fontId="0" fillId="0" borderId="11" xfId="50" applyFont="1" applyBorder="1" applyAlignment="1">
      <alignment horizontal="left" vertical="center" wrapText="1"/>
      <protection/>
    </xf>
    <xf numFmtId="4" fontId="68" fillId="0" borderId="8" xfId="0" applyNumberFormat="1" applyFont="1" applyFill="1" applyBorder="1" applyAlignment="1">
      <alignment horizontal="right" vertical="center"/>
    </xf>
    <xf numFmtId="0" fontId="69" fillId="4" borderId="50" xfId="0" applyFont="1" applyFill="1" applyBorder="1" applyAlignment="1">
      <alignment horizontal="center" vertical="center" textRotation="90" wrapText="1"/>
    </xf>
    <xf numFmtId="0" fontId="69" fillId="4" borderId="11" xfId="0" applyFont="1" applyFill="1" applyBorder="1" applyAlignment="1">
      <alignment horizontal="center" vertical="center" textRotation="90" wrapText="1"/>
    </xf>
    <xf numFmtId="0" fontId="69" fillId="4" borderId="8" xfId="0" applyFont="1" applyFill="1" applyBorder="1" applyAlignment="1">
      <alignment horizontal="left" vertical="center" wrapText="1"/>
    </xf>
    <xf numFmtId="0" fontId="69" fillId="4" borderId="50" xfId="0" applyFont="1" applyFill="1" applyBorder="1" applyAlignment="1">
      <alignment horizontal="left" vertical="center" wrapText="1"/>
    </xf>
    <xf numFmtId="0" fontId="0" fillId="0" borderId="69" xfId="0" applyFont="1" applyFill="1" applyBorder="1" applyAlignment="1">
      <alignment horizontal="left" vertical="center"/>
    </xf>
    <xf numFmtId="4" fontId="0" fillId="0" borderId="69" xfId="0" applyNumberFormat="1" applyFont="1" applyBorder="1" applyAlignment="1">
      <alignment horizontal="right" vertical="center"/>
    </xf>
    <xf numFmtId="0" fontId="0" fillId="0" borderId="69" xfId="0" applyFont="1" applyFill="1" applyBorder="1" applyAlignment="1">
      <alignment horizontal="center" vertical="center"/>
    </xf>
    <xf numFmtId="0" fontId="5" fillId="0" borderId="8" xfId="0" applyFont="1" applyBorder="1" applyAlignment="1">
      <alignment horizontal="left" vertical="center" wrapText="1"/>
    </xf>
    <xf numFmtId="4" fontId="0" fillId="0" borderId="8" xfId="0" applyNumberFormat="1" applyFont="1" applyBorder="1" applyAlignment="1">
      <alignment horizontal="right" vertical="center"/>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88" fillId="4" borderId="8" xfId="0" applyFont="1" applyFill="1" applyBorder="1" applyAlignment="1">
      <alignment horizontal="left" vertical="center" wrapText="1"/>
    </xf>
    <xf numFmtId="0" fontId="88" fillId="4" borderId="50" xfId="0" applyFont="1" applyFill="1" applyBorder="1" applyAlignment="1">
      <alignment horizontal="left" vertical="center" wrapText="1"/>
    </xf>
    <xf numFmtId="0" fontId="52" fillId="4" borderId="26" xfId="0" applyFont="1" applyFill="1" applyBorder="1" applyAlignment="1">
      <alignment horizontal="center" vertical="center" wrapText="1"/>
    </xf>
    <xf numFmtId="0" fontId="52" fillId="4" borderId="8" xfId="0" applyFont="1" applyFill="1" applyBorder="1" applyAlignment="1">
      <alignment horizontal="center" vertical="center" wrapText="1"/>
    </xf>
    <xf numFmtId="0" fontId="0" fillId="0" borderId="8" xfId="50" applyFont="1" applyBorder="1" applyAlignment="1">
      <alignment horizontal="left" vertical="center" wrapText="1"/>
      <protection/>
    </xf>
    <xf numFmtId="0" fontId="0" fillId="0" borderId="8" xfId="50" applyFont="1" applyFill="1" applyBorder="1" applyAlignment="1">
      <alignment horizontal="left" vertical="center" wrapText="1"/>
      <protection/>
    </xf>
    <xf numFmtId="10" fontId="0" fillId="0" borderId="35" xfId="0" applyNumberFormat="1" applyFont="1" applyFill="1" applyBorder="1" applyAlignment="1">
      <alignment horizontal="center" vertical="center"/>
    </xf>
    <xf numFmtId="10" fontId="0" fillId="0" borderId="55"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0" fontId="69" fillId="4" borderId="33" xfId="0" applyFont="1" applyFill="1" applyBorder="1" applyAlignment="1">
      <alignment horizontal="left" vertical="center" wrapText="1"/>
    </xf>
    <xf numFmtId="0" fontId="69" fillId="4" borderId="35" xfId="0" applyFont="1" applyFill="1" applyBorder="1" applyAlignment="1">
      <alignment horizontal="left" vertical="center" wrapText="1"/>
    </xf>
    <xf numFmtId="0" fontId="68" fillId="0" borderId="12" xfId="50" applyFont="1" applyBorder="1" applyAlignment="1">
      <alignment horizontal="left" vertical="center" wrapText="1"/>
      <protection/>
    </xf>
    <xf numFmtId="0" fontId="69" fillId="4" borderId="62" xfId="0" applyFont="1" applyFill="1" applyBorder="1" applyAlignment="1">
      <alignment horizontal="left" vertical="center" wrapText="1"/>
    </xf>
    <xf numFmtId="0" fontId="69" fillId="4" borderId="67" xfId="0" applyFont="1" applyFill="1" applyBorder="1" applyAlignment="1">
      <alignment horizontal="left" vertical="center" wrapText="1"/>
    </xf>
    <xf numFmtId="4" fontId="69" fillId="4" borderId="8" xfId="0" applyNumberFormat="1" applyFont="1" applyFill="1" applyBorder="1" applyAlignment="1">
      <alignment horizontal="left" vertical="center" wrapText="1"/>
    </xf>
    <xf numFmtId="4" fontId="69" fillId="4" borderId="50" xfId="0" applyNumberFormat="1" applyFont="1" applyFill="1" applyBorder="1" applyAlignment="1">
      <alignment horizontal="left" vertical="center" wrapText="1"/>
    </xf>
    <xf numFmtId="0" fontId="69" fillId="4" borderId="55" xfId="0" applyFont="1" applyFill="1" applyBorder="1" applyAlignment="1">
      <alignment horizontal="left" vertical="center" wrapText="1"/>
    </xf>
    <xf numFmtId="10" fontId="0" fillId="0" borderId="70" xfId="0" applyNumberFormat="1" applyFont="1" applyFill="1" applyBorder="1" applyAlignment="1">
      <alignment horizontal="center" vertical="center"/>
    </xf>
    <xf numFmtId="10" fontId="5" fillId="0" borderId="35" xfId="0" applyNumberFormat="1" applyFont="1" applyFill="1" applyBorder="1" applyAlignment="1">
      <alignment horizontal="center" vertical="center"/>
    </xf>
    <xf numFmtId="10" fontId="5" fillId="0" borderId="32" xfId="0" applyNumberFormat="1" applyFont="1" applyFill="1" applyBorder="1" applyAlignment="1">
      <alignment horizontal="center" vertical="center"/>
    </xf>
    <xf numFmtId="4" fontId="0" fillId="0" borderId="37"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4" fontId="0" fillId="0" borderId="35" xfId="0" applyNumberFormat="1" applyFont="1" applyFill="1" applyBorder="1" applyAlignment="1">
      <alignment horizontal="right" vertical="center"/>
    </xf>
    <xf numFmtId="4" fontId="0" fillId="0" borderId="55"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71" fillId="0" borderId="37" xfId="0" applyNumberFormat="1" applyFont="1" applyFill="1" applyBorder="1" applyAlignment="1">
      <alignment horizontal="right" vertical="center" wrapText="1"/>
    </xf>
    <xf numFmtId="4" fontId="71" fillId="0" borderId="54" xfId="0" applyNumberFormat="1" applyFont="1" applyFill="1" applyBorder="1" applyAlignment="1">
      <alignment horizontal="right" vertical="center" wrapText="1"/>
    </xf>
    <xf numFmtId="4" fontId="71" fillId="0" borderId="22" xfId="0" applyNumberFormat="1" applyFont="1" applyFill="1" applyBorder="1" applyAlignment="1">
      <alignment horizontal="right" vertical="center" wrapText="1"/>
    </xf>
    <xf numFmtId="0" fontId="52" fillId="4" borderId="66" xfId="0" applyFont="1" applyFill="1" applyBorder="1" applyAlignment="1">
      <alignment horizontal="center" vertical="center" wrapText="1"/>
    </xf>
    <xf numFmtId="0" fontId="52" fillId="4" borderId="44" xfId="0" applyFont="1" applyFill="1" applyBorder="1" applyAlignment="1">
      <alignment horizontal="center" vertical="center" wrapText="1"/>
    </xf>
    <xf numFmtId="0" fontId="52" fillId="4" borderId="45" xfId="0" applyFont="1" applyFill="1" applyBorder="1" applyAlignment="1">
      <alignment horizontal="center" vertical="center" wrapText="1"/>
    </xf>
    <xf numFmtId="0" fontId="0" fillId="0" borderId="62" xfId="0" applyFont="1" applyFill="1" applyBorder="1" applyAlignment="1">
      <alignment horizontal="center"/>
    </xf>
    <xf numFmtId="0" fontId="0" fillId="0" borderId="67" xfId="0" applyFont="1" applyFill="1" applyBorder="1" applyAlignment="1">
      <alignment horizontal="center"/>
    </xf>
    <xf numFmtId="0" fontId="0" fillId="0" borderId="21" xfId="0" applyFont="1" applyFill="1" applyBorder="1" applyAlignment="1">
      <alignment horizontal="center"/>
    </xf>
    <xf numFmtId="4" fontId="0" fillId="0" borderId="35"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0" fontId="69" fillId="4" borderId="13" xfId="0" applyFont="1" applyFill="1" applyBorder="1" applyAlignment="1">
      <alignment horizontal="left" vertical="center" wrapText="1"/>
    </xf>
    <xf numFmtId="0" fontId="69" fillId="4" borderId="28" xfId="0" applyFont="1" applyFill="1" applyBorder="1" applyAlignment="1">
      <alignment horizontal="left" vertical="center" wrapText="1"/>
    </xf>
    <xf numFmtId="0" fontId="52" fillId="42" borderId="0" xfId="0" applyFont="1" applyFill="1" applyBorder="1" applyAlignment="1">
      <alignment horizontal="left"/>
    </xf>
    <xf numFmtId="0" fontId="52" fillId="39" borderId="44" xfId="0" applyFont="1" applyFill="1" applyBorder="1" applyAlignment="1">
      <alignment horizontal="left" vertical="center" wrapText="1"/>
    </xf>
    <xf numFmtId="0" fontId="52" fillId="39" borderId="45" xfId="0" applyFont="1" applyFill="1" applyBorder="1" applyAlignment="1">
      <alignment horizontal="left" vertical="center" wrapText="1"/>
    </xf>
    <xf numFmtId="4" fontId="68" fillId="0" borderId="11" xfId="0" applyNumberFormat="1" applyFont="1" applyFill="1" applyBorder="1" applyAlignment="1">
      <alignment horizontal="right" vertical="center"/>
    </xf>
    <xf numFmtId="4" fontId="0" fillId="0" borderId="12" xfId="0" applyNumberFormat="1" applyFont="1" applyFill="1" applyBorder="1" applyAlignment="1">
      <alignment horizontal="right" vertical="center" wrapText="1"/>
    </xf>
    <xf numFmtId="0" fontId="68" fillId="0" borderId="50"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17" xfId="0" applyFont="1" applyBorder="1" applyAlignment="1">
      <alignment horizontal="left" vertical="center" wrapText="1"/>
    </xf>
    <xf numFmtId="0" fontId="0" fillId="0" borderId="14" xfId="0" applyFont="1" applyBorder="1" applyAlignment="1">
      <alignment horizontal="left" vertical="center" wrapText="1"/>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 4" xfId="49"/>
    <cellStyle name="Normální 5" xfId="50"/>
    <cellStyle name="Normální 5 2" xfId="51"/>
    <cellStyle name="Normální 5 3" xfId="52"/>
    <cellStyle name="Normální 6" xfId="53"/>
    <cellStyle name="Poznámka" xfId="54"/>
    <cellStyle name="Percent" xfId="55"/>
    <cellStyle name="Propojená buňka" xfId="56"/>
    <cellStyle name="Správně" xfId="57"/>
    <cellStyle name="Styl 1"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c r="A4" s="2">
        <v>2</v>
      </c>
      <c r="B4" s="3" t="s">
        <v>4</v>
      </c>
      <c r="C4" s="85" t="s">
        <v>7</v>
      </c>
      <c r="D4" s="26" t="s">
        <v>43</v>
      </c>
      <c r="E4" s="4" t="s">
        <v>8</v>
      </c>
      <c r="F4" s="6">
        <v>40674</v>
      </c>
      <c r="G4" s="25">
        <v>0</v>
      </c>
      <c r="H4" s="25"/>
      <c r="I4" s="147"/>
      <c r="J4" s="44" t="s">
        <v>96</v>
      </c>
      <c r="K4" s="45" t="s">
        <v>98</v>
      </c>
      <c r="L4" s="89"/>
      <c r="M4" s="89"/>
      <c r="N4" s="89"/>
      <c r="O4" s="89"/>
      <c r="P4" s="56"/>
    </row>
    <row r="5" spans="1:16" ht="13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c r="A6" s="2">
        <v>4</v>
      </c>
      <c r="B6" s="3" t="s">
        <v>4</v>
      </c>
      <c r="C6" s="3" t="s">
        <v>11</v>
      </c>
      <c r="D6" s="26" t="s">
        <v>45</v>
      </c>
      <c r="E6" s="4" t="s">
        <v>10</v>
      </c>
      <c r="F6" s="8" t="s">
        <v>84</v>
      </c>
      <c r="G6" s="5">
        <v>474280.44</v>
      </c>
      <c r="H6" s="37"/>
      <c r="I6" s="37"/>
      <c r="J6" s="44" t="s">
        <v>128</v>
      </c>
      <c r="K6" s="46" t="s">
        <v>99</v>
      </c>
      <c r="L6" s="90"/>
      <c r="M6" s="91"/>
      <c r="N6" s="92"/>
      <c r="O6" s="93"/>
      <c r="P6" s="56"/>
    </row>
    <row r="7" spans="1:16" ht="135">
      <c r="A7" s="2">
        <v>5</v>
      </c>
      <c r="B7" s="3" t="s">
        <v>4</v>
      </c>
      <c r="C7" s="3" t="s">
        <v>12</v>
      </c>
      <c r="D7" s="26" t="s">
        <v>45</v>
      </c>
      <c r="E7" s="4" t="s">
        <v>10</v>
      </c>
      <c r="F7" s="8" t="s">
        <v>85</v>
      </c>
      <c r="G7" s="5">
        <v>672878.4</v>
      </c>
      <c r="H7" s="36"/>
      <c r="I7" s="36"/>
      <c r="J7" s="44" t="s">
        <v>127</v>
      </c>
      <c r="K7" s="46" t="s">
        <v>99</v>
      </c>
      <c r="L7" s="90"/>
      <c r="M7" s="92"/>
      <c r="N7" s="92"/>
      <c r="O7" s="93"/>
      <c r="P7" s="56"/>
    </row>
    <row r="8" spans="1:16" ht="90">
      <c r="A8" s="2">
        <v>6</v>
      </c>
      <c r="B8" s="3" t="s">
        <v>4</v>
      </c>
      <c r="C8" s="3" t="s">
        <v>13</v>
      </c>
      <c r="D8" s="26" t="s">
        <v>46</v>
      </c>
      <c r="E8" s="4" t="s">
        <v>8</v>
      </c>
      <c r="F8" s="5"/>
      <c r="G8" s="5">
        <v>5787124.75</v>
      </c>
      <c r="H8" s="38"/>
      <c r="I8" s="38"/>
      <c r="J8" s="44" t="s">
        <v>115</v>
      </c>
      <c r="K8" s="47" t="s">
        <v>100</v>
      </c>
      <c r="L8" s="94"/>
      <c r="M8" s="94"/>
      <c r="N8" s="95"/>
      <c r="O8" s="95"/>
      <c r="P8" s="56"/>
    </row>
    <row r="9" spans="1:16" ht="90">
      <c r="A9" s="2">
        <v>7</v>
      </c>
      <c r="B9" s="3" t="s">
        <v>4</v>
      </c>
      <c r="C9" s="3" t="s">
        <v>14</v>
      </c>
      <c r="D9" s="26" t="s">
        <v>47</v>
      </c>
      <c r="E9" s="4" t="s">
        <v>8</v>
      </c>
      <c r="F9" s="5"/>
      <c r="G9" s="5">
        <v>4715937.32</v>
      </c>
      <c r="H9" s="38"/>
      <c r="I9" s="38"/>
      <c r="J9" s="44" t="s">
        <v>116</v>
      </c>
      <c r="K9" s="47" t="s">
        <v>100</v>
      </c>
      <c r="L9" s="95"/>
      <c r="M9" s="95"/>
      <c r="N9" s="95"/>
      <c r="O9" s="95"/>
      <c r="P9" s="56"/>
    </row>
    <row r="10" spans="1:16" ht="105">
      <c r="A10" s="2">
        <v>8</v>
      </c>
      <c r="B10" s="3" t="s">
        <v>4</v>
      </c>
      <c r="C10" s="3" t="s">
        <v>15</v>
      </c>
      <c r="D10" s="26" t="s">
        <v>48</v>
      </c>
      <c r="E10" s="4" t="s">
        <v>16</v>
      </c>
      <c r="F10" s="5"/>
      <c r="G10" s="5">
        <v>3289296</v>
      </c>
      <c r="H10" s="38"/>
      <c r="I10" s="38"/>
      <c r="J10" s="44" t="s">
        <v>88</v>
      </c>
      <c r="K10" s="47" t="s">
        <v>101</v>
      </c>
      <c r="L10" s="95"/>
      <c r="M10" s="95"/>
      <c r="N10" s="95"/>
      <c r="O10" s="95"/>
      <c r="P10" s="56"/>
    </row>
    <row r="11" spans="1:16" ht="105">
      <c r="A11" s="2">
        <v>9</v>
      </c>
      <c r="B11" s="3" t="s">
        <v>4</v>
      </c>
      <c r="C11" s="3" t="s">
        <v>17</v>
      </c>
      <c r="D11" s="27" t="s">
        <v>49</v>
      </c>
      <c r="E11" s="4" t="s">
        <v>16</v>
      </c>
      <c r="F11" s="5"/>
      <c r="G11" s="5">
        <v>1007247.45</v>
      </c>
      <c r="H11" s="38"/>
      <c r="I11" s="38"/>
      <c r="J11" s="44" t="s">
        <v>33</v>
      </c>
      <c r="K11" s="47" t="s">
        <v>101</v>
      </c>
      <c r="L11" s="95"/>
      <c r="M11" s="95"/>
      <c r="N11" s="95"/>
      <c r="O11" s="95"/>
      <c r="P11" s="56"/>
    </row>
    <row r="12" spans="1:16" ht="13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c r="A21" s="2">
        <v>21</v>
      </c>
      <c r="B21" s="3" t="s">
        <v>4</v>
      </c>
      <c r="C21" s="12" t="s">
        <v>27</v>
      </c>
      <c r="D21" s="28" t="s">
        <v>58</v>
      </c>
      <c r="E21" s="4" t="s">
        <v>28</v>
      </c>
      <c r="F21" s="7"/>
      <c r="G21" s="16">
        <v>9222023.24</v>
      </c>
      <c r="H21" s="30"/>
      <c r="I21" s="15"/>
      <c r="J21" s="52" t="s">
        <v>40</v>
      </c>
      <c r="K21" s="47" t="s">
        <v>100</v>
      </c>
      <c r="L21" s="95"/>
      <c r="M21" s="95"/>
      <c r="N21" s="95"/>
      <c r="O21" s="95"/>
      <c r="P21" s="56"/>
    </row>
    <row r="22" spans="1:16" ht="60.75" thickBot="1">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87</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91</v>
      </c>
      <c r="F34" s="21"/>
      <c r="G34" s="21"/>
      <c r="H34" s="21"/>
      <c r="J34" s="21"/>
      <c r="K34" s="21"/>
      <c r="M34" s="21"/>
    </row>
    <row r="35" spans="1:11" ht="60">
      <c r="A35" s="22"/>
      <c r="B35" s="59"/>
      <c r="C35" s="58" t="s">
        <v>94</v>
      </c>
      <c r="F35" s="21"/>
      <c r="G35" s="21"/>
      <c r="H35" s="21"/>
      <c r="I35" s="21"/>
      <c r="J35" s="21"/>
      <c r="K35" s="21"/>
    </row>
    <row r="36" spans="1:13" ht="30">
      <c r="A36" s="22"/>
      <c r="B36" s="60"/>
      <c r="C36" s="58" t="s">
        <v>92</v>
      </c>
      <c r="F36" s="21"/>
      <c r="G36" s="21"/>
      <c r="H36" s="21"/>
      <c r="I36" s="21"/>
      <c r="J36" s="21"/>
      <c r="K36" s="21"/>
      <c r="M36" s="9"/>
    </row>
    <row r="37" spans="1:11" ht="30">
      <c r="A37" s="22"/>
      <c r="B37" s="64"/>
      <c r="C37" s="58" t="s">
        <v>93</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J44"/>
  <sheetViews>
    <sheetView tabSelected="1" zoomScalePageLayoutView="0" workbookViewId="0" topLeftCell="A1">
      <selection activeCell="K6" sqref="K6"/>
    </sheetView>
  </sheetViews>
  <sheetFormatPr defaultColWidth="9.140625" defaultRowHeight="15"/>
  <cols>
    <col min="1" max="1" width="14.28125" style="0" customWidth="1"/>
    <col min="2" max="2" width="17.140625" style="0" customWidth="1"/>
    <col min="3" max="9" width="16.7109375" style="0" customWidth="1"/>
  </cols>
  <sheetData>
    <row r="1" spans="1:9" ht="34.5" customHeight="1">
      <c r="A1" s="720" t="s">
        <v>331</v>
      </c>
      <c r="B1" s="720"/>
      <c r="C1" s="720"/>
      <c r="D1" s="720"/>
      <c r="E1" s="720"/>
      <c r="F1" s="720"/>
      <c r="G1" s="720"/>
      <c r="H1" s="720"/>
      <c r="I1" s="720"/>
    </row>
    <row r="2" spans="1:9" ht="34.5" customHeight="1">
      <c r="A2" s="720" t="s">
        <v>362</v>
      </c>
      <c r="B2" s="720"/>
      <c r="C2" s="720"/>
      <c r="D2" s="720"/>
      <c r="E2" s="720"/>
      <c r="F2" s="720"/>
      <c r="G2" s="720"/>
      <c r="H2" s="720"/>
      <c r="I2" s="720"/>
    </row>
    <row r="3" ht="9" customHeight="1"/>
    <row r="4" spans="1:9" ht="15.75">
      <c r="A4" s="310" t="s">
        <v>226</v>
      </c>
      <c r="B4" s="310"/>
      <c r="C4" s="310"/>
      <c r="D4" s="310"/>
      <c r="E4" s="310"/>
      <c r="F4" s="310"/>
      <c r="G4" s="310"/>
      <c r="H4" s="310"/>
      <c r="I4" s="316" t="s">
        <v>197</v>
      </c>
    </row>
    <row r="5" spans="1:9" ht="32.25" customHeight="1">
      <c r="A5" s="744" t="s">
        <v>195</v>
      </c>
      <c r="B5" s="745"/>
      <c r="C5" s="732" t="s">
        <v>270</v>
      </c>
      <c r="D5" s="746" t="s">
        <v>338</v>
      </c>
      <c r="E5" s="739" t="s">
        <v>336</v>
      </c>
      <c r="F5" s="740"/>
      <c r="G5" s="741"/>
      <c r="H5" s="726" t="s">
        <v>337</v>
      </c>
      <c r="I5" s="726" t="s">
        <v>271</v>
      </c>
    </row>
    <row r="6" spans="1:10" ht="94.5" customHeight="1">
      <c r="A6" s="744"/>
      <c r="B6" s="745"/>
      <c r="C6" s="732"/>
      <c r="D6" s="746"/>
      <c r="E6" s="389" t="s">
        <v>214</v>
      </c>
      <c r="F6" s="268" t="s">
        <v>269</v>
      </c>
      <c r="G6" s="269" t="s">
        <v>352</v>
      </c>
      <c r="H6" s="726"/>
      <c r="I6" s="726"/>
      <c r="J6" s="236"/>
    </row>
    <row r="7" spans="1:9" ht="31.5">
      <c r="A7" s="724" t="s">
        <v>198</v>
      </c>
      <c r="B7" s="725"/>
      <c r="C7" s="270" t="s">
        <v>199</v>
      </c>
      <c r="D7" s="387" t="s">
        <v>200</v>
      </c>
      <c r="E7" s="390" t="s">
        <v>380</v>
      </c>
      <c r="F7" s="271" t="s">
        <v>202</v>
      </c>
      <c r="G7" s="272" t="s">
        <v>203</v>
      </c>
      <c r="H7" s="273" t="s">
        <v>381</v>
      </c>
      <c r="I7" s="273" t="s">
        <v>382</v>
      </c>
    </row>
    <row r="8" spans="1:9" ht="45" customHeight="1">
      <c r="A8" s="728" t="s">
        <v>223</v>
      </c>
      <c r="B8" s="729"/>
      <c r="C8" s="274">
        <f>'Projekty KK'!F102</f>
        <v>1427441020.45</v>
      </c>
      <c r="D8" s="275">
        <f>'Projekty KK'!J102</f>
        <v>227964257.79999995</v>
      </c>
      <c r="E8" s="276">
        <f>'Projekty KK'!K102</f>
        <v>119458561.52</v>
      </c>
      <c r="F8" s="277">
        <f>'Projekty KK'!L102</f>
        <v>91039896.32000002</v>
      </c>
      <c r="G8" s="278">
        <f>'Projekty KK'!M102</f>
        <v>28418665.199999996</v>
      </c>
      <c r="H8" s="279">
        <f>E8/D8</f>
        <v>0.5240232072907002</v>
      </c>
      <c r="I8" s="279">
        <f>E8/C8</f>
        <v>0.08368721355810606</v>
      </c>
    </row>
    <row r="9" spans="1:9" ht="45" customHeight="1">
      <c r="A9" s="730" t="s">
        <v>224</v>
      </c>
      <c r="B9" s="731"/>
      <c r="C9" s="280">
        <f>'Projekty PO'!F62</f>
        <v>3548832947.0099998</v>
      </c>
      <c r="D9" s="281">
        <f>'Projekty PO'!J62</f>
        <v>886628359.095</v>
      </c>
      <c r="E9" s="282">
        <f>'Projekty PO'!K62</f>
        <v>306409800.4249999</v>
      </c>
      <c r="F9" s="283">
        <f>'Projekty PO'!L62</f>
        <v>327285151.2899999</v>
      </c>
      <c r="G9" s="284">
        <f>'Projekty PO'!M62</f>
        <v>12688954.139999999</v>
      </c>
      <c r="H9" s="285">
        <f>E9/D9</f>
        <v>0.3455898937608523</v>
      </c>
      <c r="I9" s="286">
        <f>E9/C9</f>
        <v>0.08634100421186619</v>
      </c>
    </row>
    <row r="10" spans="1:9" ht="49.5" customHeight="1" thickBot="1">
      <c r="A10" s="733" t="s">
        <v>321</v>
      </c>
      <c r="B10" s="734"/>
      <c r="C10" s="287" t="s">
        <v>213</v>
      </c>
      <c r="D10" s="288">
        <v>2065000000</v>
      </c>
      <c r="E10" s="289">
        <v>307867530</v>
      </c>
      <c r="F10" s="290">
        <v>307867530</v>
      </c>
      <c r="G10" s="291">
        <v>0</v>
      </c>
      <c r="H10" s="292">
        <f>E10/D10</f>
        <v>0.14908839225181597</v>
      </c>
      <c r="I10" s="293" t="s">
        <v>213</v>
      </c>
    </row>
    <row r="11" spans="1:9" ht="32.25" customHeight="1">
      <c r="A11" s="742" t="s">
        <v>129</v>
      </c>
      <c r="B11" s="743"/>
      <c r="C11" s="294">
        <f>SUM(C8:C10)</f>
        <v>4976273967.46</v>
      </c>
      <c r="D11" s="388">
        <f>SUM(D8:D10)</f>
        <v>3179592616.895</v>
      </c>
      <c r="E11" s="391">
        <f>SUM(E8:E10)</f>
        <v>733735891.9449999</v>
      </c>
      <c r="F11" s="295">
        <f>SUM(F8:F10)</f>
        <v>726192577.6099999</v>
      </c>
      <c r="G11" s="296">
        <f>SUM(G8:G10)</f>
        <v>41107619.339999996</v>
      </c>
      <c r="H11" s="297">
        <f>E11/D11</f>
        <v>0.23076411992097356</v>
      </c>
      <c r="I11" s="298">
        <f>E11/C11</f>
        <v>0.14744684411327033</v>
      </c>
    </row>
    <row r="12" spans="1:9" s="149" customFormat="1" ht="15">
      <c r="A12" s="517" t="s">
        <v>563</v>
      </c>
      <c r="B12" s="636"/>
      <c r="C12" s="636"/>
      <c r="D12" s="636"/>
      <c r="E12" s="636"/>
      <c r="F12" s="636"/>
      <c r="G12" s="176"/>
      <c r="H12" s="177"/>
      <c r="I12" s="73"/>
    </row>
    <row r="13" spans="1:9" s="149" customFormat="1" ht="48" customHeight="1">
      <c r="A13" s="750" t="s">
        <v>564</v>
      </c>
      <c r="B13" s="750"/>
      <c r="C13" s="750"/>
      <c r="D13" s="750"/>
      <c r="E13" s="750"/>
      <c r="F13" s="750"/>
      <c r="G13" s="176"/>
      <c r="H13" s="177"/>
      <c r="I13" s="73"/>
    </row>
    <row r="14" spans="1:9" s="149" customFormat="1" ht="23.25">
      <c r="A14" s="309" t="s">
        <v>220</v>
      </c>
      <c r="B14" s="174"/>
      <c r="C14" s="175"/>
      <c r="D14" s="175"/>
      <c r="E14" s="175"/>
      <c r="F14" s="176"/>
      <c r="G14" s="176"/>
      <c r="H14" s="177"/>
      <c r="I14" s="73"/>
    </row>
    <row r="15" spans="1:9" s="149" customFormat="1" ht="15" customHeight="1">
      <c r="A15" s="174"/>
      <c r="B15" s="174"/>
      <c r="C15" s="175"/>
      <c r="D15" s="175"/>
      <c r="E15" s="175"/>
      <c r="F15" s="176"/>
      <c r="G15" s="176"/>
      <c r="H15" s="177"/>
      <c r="I15" s="73"/>
    </row>
    <row r="16" spans="1:9" s="149" customFormat="1" ht="14.25" customHeight="1">
      <c r="A16" s="310" t="s">
        <v>227</v>
      </c>
      <c r="B16" s="311"/>
      <c r="C16" s="312"/>
      <c r="D16" s="312"/>
      <c r="E16" s="312"/>
      <c r="F16" s="313"/>
      <c r="G16" s="313"/>
      <c r="H16" s="314"/>
      <c r="I16" s="315" t="s">
        <v>197</v>
      </c>
    </row>
    <row r="17" spans="1:9" s="149" customFormat="1" ht="24.75" customHeight="1">
      <c r="A17" s="717" t="s">
        <v>566</v>
      </c>
      <c r="B17" s="718"/>
      <c r="C17" s="718"/>
      <c r="D17" s="719"/>
      <c r="E17" s="300">
        <f>E8+E9</f>
        <v>425868361.9449999</v>
      </c>
      <c r="F17" s="735"/>
      <c r="G17" s="736"/>
      <c r="H17" s="736"/>
      <c r="I17" s="737"/>
    </row>
    <row r="18" spans="1:9" s="149" customFormat="1" ht="24.75" customHeight="1">
      <c r="A18" s="299" t="s">
        <v>157</v>
      </c>
      <c r="B18" s="302" t="s">
        <v>228</v>
      </c>
      <c r="C18" s="302"/>
      <c r="D18" s="303"/>
      <c r="E18" s="304">
        <f>'Projekty KK'!L103+'Projekty PO'!L63</f>
        <v>207705145.2299999</v>
      </c>
      <c r="F18" s="634" t="s">
        <v>565</v>
      </c>
      <c r="G18" s="634"/>
      <c r="H18" s="634"/>
      <c r="I18" s="634"/>
    </row>
    <row r="19" spans="1:9" s="149" customFormat="1" ht="24.75" customHeight="1">
      <c r="A19" s="301"/>
      <c r="B19" s="632" t="s">
        <v>222</v>
      </c>
      <c r="C19" s="632"/>
      <c r="D19" s="633"/>
      <c r="E19" s="305">
        <f>'Projekty KK'!L104+'Projekty PO'!L64</f>
        <v>210619902.38</v>
      </c>
      <c r="F19" s="747" t="s">
        <v>330</v>
      </c>
      <c r="G19" s="748"/>
      <c r="H19" s="748"/>
      <c r="I19" s="749"/>
    </row>
    <row r="20" spans="1:9" s="149" customFormat="1" ht="24.75" customHeight="1">
      <c r="A20" s="301"/>
      <c r="B20" s="722" t="s">
        <v>357</v>
      </c>
      <c r="C20" s="722"/>
      <c r="D20" s="723"/>
      <c r="E20" s="306">
        <f>'Projekty KK'!M102+'Projekty PO'!M62</f>
        <v>41107619.339999996</v>
      </c>
      <c r="F20" s="716" t="s">
        <v>330</v>
      </c>
      <c r="G20" s="716"/>
      <c r="H20" s="716"/>
      <c r="I20" s="716"/>
    </row>
    <row r="21" spans="1:9" s="149" customFormat="1" ht="24.75" customHeight="1">
      <c r="A21" s="717" t="s">
        <v>221</v>
      </c>
      <c r="B21" s="718"/>
      <c r="C21" s="718"/>
      <c r="D21" s="719"/>
      <c r="E21" s="300">
        <f>E10</f>
        <v>307867530</v>
      </c>
      <c r="F21" s="738" t="s">
        <v>329</v>
      </c>
      <c r="G21" s="738"/>
      <c r="H21" s="738"/>
      <c r="I21" s="738"/>
    </row>
    <row r="22" spans="1:9" s="149" customFormat="1" ht="33" customHeight="1">
      <c r="A22" s="713" t="s">
        <v>343</v>
      </c>
      <c r="B22" s="714"/>
      <c r="C22" s="714"/>
      <c r="D22" s="715"/>
      <c r="E22" s="425">
        <f>E11</f>
        <v>733735891.9449999</v>
      </c>
      <c r="F22" s="716" t="s">
        <v>328</v>
      </c>
      <c r="G22" s="716"/>
      <c r="H22" s="716"/>
      <c r="I22" s="716"/>
    </row>
    <row r="23" spans="1:8" ht="15">
      <c r="A23" s="171"/>
      <c r="B23" s="171"/>
      <c r="C23" s="171"/>
      <c r="H23" s="167"/>
    </row>
    <row r="24" spans="1:9" ht="18.75">
      <c r="A24" s="178" t="s">
        <v>225</v>
      </c>
      <c r="B24" s="1"/>
      <c r="C24" s="267"/>
      <c r="D24" s="168"/>
      <c r="E24" s="168"/>
      <c r="F24" s="168"/>
      <c r="G24" s="168"/>
      <c r="H24" s="169"/>
      <c r="I24" s="168"/>
    </row>
    <row r="25" spans="1:9" ht="103.5" customHeight="1">
      <c r="A25" s="307" t="s">
        <v>199</v>
      </c>
      <c r="B25" s="727" t="s">
        <v>270</v>
      </c>
      <c r="C25" s="727"/>
      <c r="D25" s="727"/>
      <c r="E25" s="721" t="s">
        <v>341</v>
      </c>
      <c r="F25" s="721"/>
      <c r="G25" s="721"/>
      <c r="H25" s="721"/>
      <c r="I25" s="721"/>
    </row>
    <row r="26" spans="1:9" ht="66" customHeight="1">
      <c r="A26" s="307" t="s">
        <v>200</v>
      </c>
      <c r="B26" s="727" t="s">
        <v>339</v>
      </c>
      <c r="C26" s="727"/>
      <c r="D26" s="727"/>
      <c r="E26" s="721" t="s">
        <v>342</v>
      </c>
      <c r="F26" s="721"/>
      <c r="G26" s="721"/>
      <c r="H26" s="721"/>
      <c r="I26" s="721"/>
    </row>
    <row r="27" spans="1:9" ht="40.5" customHeight="1">
      <c r="A27" s="307" t="s">
        <v>201</v>
      </c>
      <c r="B27" s="727" t="s">
        <v>335</v>
      </c>
      <c r="C27" s="727"/>
      <c r="D27" s="727"/>
      <c r="E27" s="751" t="s">
        <v>274</v>
      </c>
      <c r="F27" s="752"/>
      <c r="G27" s="752"/>
      <c r="H27" s="752"/>
      <c r="I27" s="753"/>
    </row>
    <row r="28" spans="1:9" ht="105" customHeight="1">
      <c r="A28" s="307" t="s">
        <v>202</v>
      </c>
      <c r="B28" s="727" t="s">
        <v>196</v>
      </c>
      <c r="C28" s="727"/>
      <c r="D28" s="727"/>
      <c r="E28" s="721" t="s">
        <v>327</v>
      </c>
      <c r="F28" s="721"/>
      <c r="G28" s="721"/>
      <c r="H28" s="721"/>
      <c r="I28" s="721"/>
    </row>
    <row r="29" spans="1:9" ht="72" customHeight="1">
      <c r="A29" s="307" t="s">
        <v>203</v>
      </c>
      <c r="B29" s="727" t="s">
        <v>340</v>
      </c>
      <c r="C29" s="727"/>
      <c r="D29" s="727"/>
      <c r="E29" s="721" t="s">
        <v>219</v>
      </c>
      <c r="F29" s="721"/>
      <c r="G29" s="721"/>
      <c r="H29" s="721"/>
      <c r="I29" s="721"/>
    </row>
    <row r="30" spans="1:9" ht="69.75" customHeight="1">
      <c r="A30" s="308" t="s">
        <v>272</v>
      </c>
      <c r="B30" s="727" t="s">
        <v>337</v>
      </c>
      <c r="C30" s="727"/>
      <c r="D30" s="727"/>
      <c r="E30" s="721" t="s">
        <v>293</v>
      </c>
      <c r="F30" s="721"/>
      <c r="G30" s="721"/>
      <c r="H30" s="721"/>
      <c r="I30" s="721"/>
    </row>
    <row r="31" spans="1:9" ht="42.75" customHeight="1">
      <c r="A31" s="308" t="s">
        <v>273</v>
      </c>
      <c r="B31" s="727" t="s">
        <v>271</v>
      </c>
      <c r="C31" s="727"/>
      <c r="D31" s="727"/>
      <c r="E31" s="721" t="s">
        <v>292</v>
      </c>
      <c r="F31" s="721"/>
      <c r="G31" s="721"/>
      <c r="H31" s="721"/>
      <c r="I31" s="721"/>
    </row>
    <row r="32" spans="1:8" ht="15.75">
      <c r="A32" s="170"/>
      <c r="B32" s="168"/>
      <c r="C32" s="168"/>
      <c r="D32" s="168"/>
      <c r="E32" s="168"/>
      <c r="F32" s="168"/>
      <c r="G32" s="168"/>
      <c r="H32" s="169"/>
    </row>
    <row r="33" spans="1:8" ht="15.75">
      <c r="A33" s="170"/>
      <c r="B33" s="168"/>
      <c r="C33" s="168"/>
      <c r="D33" s="168"/>
      <c r="E33" s="168"/>
      <c r="F33" s="168"/>
      <c r="G33" s="168"/>
      <c r="H33" s="169"/>
    </row>
    <row r="34" spans="1:8" ht="15.75">
      <c r="A34" s="168"/>
      <c r="B34" s="168"/>
      <c r="C34" s="168"/>
      <c r="D34" s="168"/>
      <c r="E34" s="168"/>
      <c r="F34" s="168"/>
      <c r="G34" s="168"/>
      <c r="H34" s="169"/>
    </row>
    <row r="35" spans="1:8" ht="15.75">
      <c r="A35" s="168"/>
      <c r="B35" s="168"/>
      <c r="C35" s="168"/>
      <c r="D35" s="168"/>
      <c r="E35" s="168"/>
      <c r="F35" s="168"/>
      <c r="G35" s="168"/>
      <c r="H35" s="169"/>
    </row>
    <row r="36" spans="1:8" ht="15.75">
      <c r="A36" s="168"/>
      <c r="B36" s="168"/>
      <c r="C36" s="168"/>
      <c r="D36" s="168"/>
      <c r="E36" s="168"/>
      <c r="F36" s="168"/>
      <c r="G36" s="168"/>
      <c r="H36" s="168"/>
    </row>
    <row r="37" spans="1:8" ht="15.75">
      <c r="A37" s="168"/>
      <c r="B37" s="168"/>
      <c r="C37" s="168"/>
      <c r="D37" s="168"/>
      <c r="E37" s="168"/>
      <c r="F37" s="168"/>
      <c r="G37" s="168"/>
      <c r="H37" s="168"/>
    </row>
    <row r="38" spans="2:3" ht="18.75">
      <c r="B38" s="166"/>
      <c r="C38" s="166"/>
    </row>
    <row r="39" spans="2:3" ht="18.75">
      <c r="B39" s="166"/>
      <c r="C39" s="166"/>
    </row>
    <row r="40" spans="2:3" ht="18.75">
      <c r="B40" s="166"/>
      <c r="C40" s="166"/>
    </row>
    <row r="41" spans="2:3" ht="18.75">
      <c r="B41" s="166"/>
      <c r="C41" s="166"/>
    </row>
    <row r="42" spans="2:3" ht="18.75">
      <c r="B42" s="166"/>
      <c r="C42" s="166"/>
    </row>
    <row r="43" spans="2:3" ht="18.75">
      <c r="B43" s="166"/>
      <c r="C43" s="166"/>
    </row>
    <row r="44" spans="2:3" ht="18.75">
      <c r="B44" s="166"/>
      <c r="C44" s="166"/>
    </row>
  </sheetData>
  <sheetProtection/>
  <mergeCells count="37">
    <mergeCell ref="E27:I27"/>
    <mergeCell ref="B28:D28"/>
    <mergeCell ref="E25:I25"/>
    <mergeCell ref="B31:D31"/>
    <mergeCell ref="B29:D29"/>
    <mergeCell ref="B30:D30"/>
    <mergeCell ref="E29:I29"/>
    <mergeCell ref="E30:I30"/>
    <mergeCell ref="E31:I31"/>
    <mergeCell ref="E28:I28"/>
    <mergeCell ref="B27:D27"/>
    <mergeCell ref="A2:I2"/>
    <mergeCell ref="E5:G5"/>
    <mergeCell ref="A11:B11"/>
    <mergeCell ref="A5:B6"/>
    <mergeCell ref="D5:D6"/>
    <mergeCell ref="F19:I19"/>
    <mergeCell ref="A13:F13"/>
    <mergeCell ref="A8:B8"/>
    <mergeCell ref="A9:B9"/>
    <mergeCell ref="H5:H6"/>
    <mergeCell ref="C5:C6"/>
    <mergeCell ref="A10:B10"/>
    <mergeCell ref="B26:D26"/>
    <mergeCell ref="F17:I17"/>
    <mergeCell ref="F20:I20"/>
    <mergeCell ref="F21:I21"/>
    <mergeCell ref="A22:D22"/>
    <mergeCell ref="F22:I22"/>
    <mergeCell ref="A21:D21"/>
    <mergeCell ref="A1:I1"/>
    <mergeCell ref="E26:I26"/>
    <mergeCell ref="A17:D17"/>
    <mergeCell ref="B20:D20"/>
    <mergeCell ref="A7:B7"/>
    <mergeCell ref="I5:I6"/>
    <mergeCell ref="B25:D25"/>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61" r:id="rId1"/>
  <headerFooter>
    <oddFooter xml:space="preserve">&amp;R&amp;12Zpracoval odbor finanční , stav k 1. 12. 2016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83"/>
  <sheetViews>
    <sheetView zoomScale="60" zoomScaleNormal="60" zoomScalePageLayoutView="0" workbookViewId="0" topLeftCell="A95">
      <selection activeCell="E111" sqref="E111"/>
    </sheetView>
  </sheetViews>
  <sheetFormatPr defaultColWidth="9.140625" defaultRowHeight="15"/>
  <cols>
    <col min="1" max="1" width="4.7109375" style="0" customWidth="1"/>
    <col min="2" max="2" width="13.7109375" style="0" customWidth="1"/>
    <col min="3" max="3" width="35.7109375" style="0" customWidth="1"/>
    <col min="4" max="4" width="12.8515625" style="0" customWidth="1"/>
    <col min="5" max="5" width="8.7109375" style="0" customWidth="1"/>
    <col min="6" max="6" width="17.8515625" style="0" customWidth="1"/>
    <col min="7" max="8" width="18.7109375" style="0" customWidth="1"/>
    <col min="9" max="9" width="40.7109375" style="0" customWidth="1"/>
    <col min="10" max="10" width="15.8515625" style="0" customWidth="1"/>
    <col min="11" max="13" width="15.7109375" style="0" customWidth="1"/>
    <col min="14" max="14" width="19.00390625" style="0" customWidth="1"/>
    <col min="15" max="15" width="18.57421875" style="0" customWidth="1"/>
    <col min="16" max="16" width="42.57421875" style="0" customWidth="1"/>
    <col min="17" max="17" width="0" style="0" hidden="1" customWidth="1"/>
    <col min="18" max="18" width="15.57421875" style="0" hidden="1" customWidth="1"/>
  </cols>
  <sheetData>
    <row r="1" spans="2:16" ht="28.5">
      <c r="B1" s="164" t="s">
        <v>168</v>
      </c>
      <c r="C1" s="23"/>
      <c r="D1" s="23"/>
      <c r="E1" s="23"/>
      <c r="F1" s="23"/>
      <c r="G1" s="23"/>
      <c r="H1" s="23"/>
      <c r="I1" s="23"/>
      <c r="J1" s="23"/>
      <c r="K1" s="23"/>
      <c r="L1" s="23"/>
      <c r="M1" s="23"/>
      <c r="N1" s="23"/>
      <c r="O1" s="23"/>
      <c r="P1" s="237" t="s">
        <v>294</v>
      </c>
    </row>
    <row r="2" spans="1:18" ht="38.25" customHeight="1">
      <c r="A2" s="868" t="s">
        <v>356</v>
      </c>
      <c r="B2" s="866" t="s">
        <v>145</v>
      </c>
      <c r="C2" s="866" t="s">
        <v>135</v>
      </c>
      <c r="D2" s="866" t="s">
        <v>136</v>
      </c>
      <c r="E2" s="870" t="s">
        <v>141</v>
      </c>
      <c r="F2" s="866" t="s">
        <v>210</v>
      </c>
      <c r="G2" s="866" t="s">
        <v>394</v>
      </c>
      <c r="H2" s="866" t="s">
        <v>137</v>
      </c>
      <c r="I2" s="880" t="s">
        <v>211</v>
      </c>
      <c r="J2" s="879" t="s">
        <v>338</v>
      </c>
      <c r="K2" s="876" t="s">
        <v>336</v>
      </c>
      <c r="L2" s="877"/>
      <c r="M2" s="878"/>
      <c r="N2" s="874" t="s">
        <v>337</v>
      </c>
      <c r="O2" s="872" t="s">
        <v>290</v>
      </c>
      <c r="P2" s="882" t="s">
        <v>212</v>
      </c>
      <c r="Q2" s="877" t="s">
        <v>442</v>
      </c>
      <c r="R2" s="878"/>
    </row>
    <row r="3" spans="1:18" ht="90">
      <c r="A3" s="869"/>
      <c r="B3" s="867"/>
      <c r="C3" s="867"/>
      <c r="D3" s="867"/>
      <c r="E3" s="871"/>
      <c r="F3" s="867"/>
      <c r="G3" s="867"/>
      <c r="H3" s="867"/>
      <c r="I3" s="881"/>
      <c r="J3" s="874"/>
      <c r="K3" s="232" t="s">
        <v>214</v>
      </c>
      <c r="L3" s="233" t="s">
        <v>215</v>
      </c>
      <c r="M3" s="234" t="s">
        <v>216</v>
      </c>
      <c r="N3" s="875"/>
      <c r="O3" s="873"/>
      <c r="P3" s="883"/>
      <c r="Q3" s="233" t="s">
        <v>443</v>
      </c>
      <c r="R3" s="234" t="s">
        <v>197</v>
      </c>
    </row>
    <row r="4" spans="1:18" ht="26.25" customHeight="1" thickBot="1">
      <c r="A4" s="179" t="s">
        <v>275</v>
      </c>
      <c r="B4" s="179" t="s">
        <v>276</v>
      </c>
      <c r="C4" s="179" t="s">
        <v>277</v>
      </c>
      <c r="D4" s="179" t="s">
        <v>278</v>
      </c>
      <c r="E4" s="179" t="s">
        <v>279</v>
      </c>
      <c r="F4" s="179" t="s">
        <v>280</v>
      </c>
      <c r="G4" s="179" t="s">
        <v>281</v>
      </c>
      <c r="H4" s="179" t="s">
        <v>282</v>
      </c>
      <c r="I4" s="180" t="s">
        <v>283</v>
      </c>
      <c r="J4" s="181" t="s">
        <v>284</v>
      </c>
      <c r="K4" s="181" t="s">
        <v>353</v>
      </c>
      <c r="L4" s="182" t="s">
        <v>285</v>
      </c>
      <c r="M4" s="180" t="s">
        <v>286</v>
      </c>
      <c r="N4" s="181" t="s">
        <v>288</v>
      </c>
      <c r="O4" s="181" t="s">
        <v>289</v>
      </c>
      <c r="P4" s="397" t="s">
        <v>287</v>
      </c>
      <c r="Q4" s="182" t="s">
        <v>444</v>
      </c>
      <c r="R4" s="398" t="s">
        <v>445</v>
      </c>
    </row>
    <row r="5" spans="1:18" ht="40.5" customHeight="1">
      <c r="A5" s="796">
        <v>1</v>
      </c>
      <c r="B5" s="799" t="s">
        <v>4</v>
      </c>
      <c r="C5" s="799" t="s">
        <v>355</v>
      </c>
      <c r="D5" s="779" t="s">
        <v>42</v>
      </c>
      <c r="E5" s="780" t="s">
        <v>6</v>
      </c>
      <c r="F5" s="781">
        <v>7683687</v>
      </c>
      <c r="G5" s="799" t="s">
        <v>163</v>
      </c>
      <c r="H5" s="884" t="s">
        <v>160</v>
      </c>
      <c r="I5" s="894" t="s">
        <v>267</v>
      </c>
      <c r="J5" s="328">
        <v>5000</v>
      </c>
      <c r="K5" s="326">
        <f aca="true" t="shared" si="0" ref="K5:K77">L5+M5</f>
        <v>5000</v>
      </c>
      <c r="L5" s="266">
        <v>5000</v>
      </c>
      <c r="M5" s="329"/>
      <c r="N5" s="325">
        <f aca="true" t="shared" si="1" ref="N5:N79">K5/J5</f>
        <v>1</v>
      </c>
      <c r="O5" s="891">
        <f>(K5+K6+K8)/F5</f>
        <v>0.007832828172204308</v>
      </c>
      <c r="P5" s="896" t="s">
        <v>585</v>
      </c>
      <c r="Q5" s="394">
        <f>R5/J5</f>
        <v>0</v>
      </c>
      <c r="R5" s="10">
        <f>J5-K5</f>
        <v>0</v>
      </c>
    </row>
    <row r="6" spans="1:18" ht="46.5" customHeight="1">
      <c r="A6" s="797"/>
      <c r="B6" s="790"/>
      <c r="C6" s="790"/>
      <c r="D6" s="766"/>
      <c r="E6" s="768"/>
      <c r="F6" s="782"/>
      <c r="G6" s="790"/>
      <c r="H6" s="824"/>
      <c r="I6" s="895"/>
      <c r="J6" s="892">
        <v>5518441</v>
      </c>
      <c r="K6" s="885">
        <v>55185</v>
      </c>
      <c r="L6" s="899">
        <v>55185</v>
      </c>
      <c r="M6" s="887"/>
      <c r="N6" s="786">
        <f t="shared" si="1"/>
        <v>0.010000106914253501</v>
      </c>
      <c r="O6" s="787"/>
      <c r="P6" s="897"/>
      <c r="Q6" s="392">
        <f aca="true" t="shared" si="2" ref="Q6:Q52">R6/J6</f>
        <v>0.9899998930857465</v>
      </c>
      <c r="R6" s="5">
        <f aca="true" t="shared" si="3" ref="R6:R52">J6-K6</f>
        <v>5463256</v>
      </c>
    </row>
    <row r="7" spans="1:18" ht="30.75" customHeight="1">
      <c r="A7" s="797"/>
      <c r="B7" s="790"/>
      <c r="C7" s="790"/>
      <c r="D7" s="766"/>
      <c r="E7" s="768"/>
      <c r="F7" s="782"/>
      <c r="G7" s="790"/>
      <c r="H7" s="757"/>
      <c r="I7" s="895"/>
      <c r="J7" s="893"/>
      <c r="K7" s="886"/>
      <c r="L7" s="900"/>
      <c r="M7" s="888"/>
      <c r="N7" s="817"/>
      <c r="O7" s="787"/>
      <c r="P7" s="897"/>
      <c r="Q7" s="392"/>
      <c r="R7" s="5"/>
    </row>
    <row r="8" spans="1:18" ht="66.75" customHeight="1">
      <c r="A8" s="797"/>
      <c r="B8" s="790"/>
      <c r="C8" s="790"/>
      <c r="D8" s="766"/>
      <c r="E8" s="768"/>
      <c r="F8" s="782"/>
      <c r="G8" s="790"/>
      <c r="H8" s="806" t="s">
        <v>147</v>
      </c>
      <c r="I8" s="895"/>
      <c r="J8" s="814">
        <v>576277</v>
      </c>
      <c r="K8" s="885">
        <v>0</v>
      </c>
      <c r="L8" s="899">
        <v>0</v>
      </c>
      <c r="M8" s="889"/>
      <c r="N8" s="786">
        <f t="shared" si="1"/>
        <v>0</v>
      </c>
      <c r="O8" s="787"/>
      <c r="P8" s="897"/>
      <c r="Q8" s="392">
        <f t="shared" si="2"/>
        <v>1</v>
      </c>
      <c r="R8" s="5">
        <f t="shared" si="3"/>
        <v>576277</v>
      </c>
    </row>
    <row r="9" spans="1:18" ht="180" customHeight="1">
      <c r="A9" s="798"/>
      <c r="B9" s="757"/>
      <c r="C9" s="757"/>
      <c r="D9" s="757"/>
      <c r="E9" s="769"/>
      <c r="F9" s="759"/>
      <c r="G9" s="757"/>
      <c r="H9" s="757"/>
      <c r="I9" s="764"/>
      <c r="J9" s="816"/>
      <c r="K9" s="886"/>
      <c r="L9" s="900"/>
      <c r="M9" s="890"/>
      <c r="N9" s="817"/>
      <c r="O9" s="817"/>
      <c r="P9" s="898"/>
      <c r="Q9" s="392"/>
      <c r="R9" s="5"/>
    </row>
    <row r="10" spans="1:18" ht="132.75" customHeight="1">
      <c r="A10" s="800">
        <v>2</v>
      </c>
      <c r="B10" s="789" t="s">
        <v>4</v>
      </c>
      <c r="C10" s="789" t="s">
        <v>179</v>
      </c>
      <c r="D10" s="765" t="s">
        <v>43</v>
      </c>
      <c r="E10" s="767" t="s">
        <v>8</v>
      </c>
      <c r="F10" s="770">
        <v>98003445.05</v>
      </c>
      <c r="G10" s="772" t="s">
        <v>178</v>
      </c>
      <c r="H10" s="184" t="s">
        <v>139</v>
      </c>
      <c r="I10" s="784" t="s">
        <v>449</v>
      </c>
      <c r="J10" s="185">
        <v>5731781</v>
      </c>
      <c r="K10" s="185">
        <f t="shared" si="0"/>
        <v>1464072</v>
      </c>
      <c r="L10" s="189">
        <v>1464072</v>
      </c>
      <c r="M10" s="190"/>
      <c r="N10" s="183">
        <f t="shared" si="1"/>
        <v>0.25543055465657183</v>
      </c>
      <c r="O10" s="786">
        <f>(K10+K11+K12+K13+K14)/F10</f>
        <v>0.015624328300079489</v>
      </c>
      <c r="P10" s="331" t="s">
        <v>586</v>
      </c>
      <c r="Q10" s="392">
        <f t="shared" si="2"/>
        <v>0.7445694453434282</v>
      </c>
      <c r="R10" s="5">
        <f t="shared" si="3"/>
        <v>4267709</v>
      </c>
    </row>
    <row r="11" spans="1:18" ht="67.5" customHeight="1">
      <c r="A11" s="797"/>
      <c r="B11" s="790"/>
      <c r="C11" s="790"/>
      <c r="D11" s="766"/>
      <c r="E11" s="768"/>
      <c r="F11" s="771"/>
      <c r="G11" s="773"/>
      <c r="H11" s="184" t="s">
        <v>153</v>
      </c>
      <c r="I11" s="895"/>
      <c r="J11" s="185">
        <v>1464072</v>
      </c>
      <c r="K11" s="185">
        <f t="shared" si="0"/>
        <v>0</v>
      </c>
      <c r="L11" s="189">
        <v>0</v>
      </c>
      <c r="M11" s="190"/>
      <c r="N11" s="183">
        <f t="shared" si="1"/>
        <v>0</v>
      </c>
      <c r="O11" s="787"/>
      <c r="P11" s="348" t="s">
        <v>229</v>
      </c>
      <c r="Q11" s="392">
        <f t="shared" si="2"/>
        <v>1</v>
      </c>
      <c r="R11" s="5">
        <f>J11-K11</f>
        <v>1464072</v>
      </c>
    </row>
    <row r="12" spans="1:18" ht="39" customHeight="1">
      <c r="A12" s="797"/>
      <c r="B12" s="790"/>
      <c r="C12" s="790"/>
      <c r="D12" s="766"/>
      <c r="E12" s="768"/>
      <c r="F12" s="771"/>
      <c r="G12" s="773"/>
      <c r="H12" s="238" t="s">
        <v>159</v>
      </c>
      <c r="I12" s="785"/>
      <c r="J12" s="185">
        <v>26492</v>
      </c>
      <c r="K12" s="185">
        <f t="shared" si="0"/>
        <v>26492</v>
      </c>
      <c r="L12" s="189">
        <v>26492</v>
      </c>
      <c r="M12" s="190"/>
      <c r="N12" s="183">
        <f t="shared" si="1"/>
        <v>1</v>
      </c>
      <c r="O12" s="787"/>
      <c r="P12" s="331" t="s">
        <v>230</v>
      </c>
      <c r="Q12" s="392">
        <f t="shared" si="2"/>
        <v>0</v>
      </c>
      <c r="R12" s="5">
        <f t="shared" si="3"/>
        <v>0</v>
      </c>
    </row>
    <row r="13" spans="1:18" ht="107.25" customHeight="1">
      <c r="A13" s="797"/>
      <c r="B13" s="790"/>
      <c r="C13" s="790"/>
      <c r="D13" s="766"/>
      <c r="E13" s="768"/>
      <c r="F13" s="771"/>
      <c r="G13" s="773"/>
      <c r="H13" s="184" t="s">
        <v>139</v>
      </c>
      <c r="I13" s="777" t="s">
        <v>246</v>
      </c>
      <c r="J13" s="185">
        <v>81346508</v>
      </c>
      <c r="K13" s="185">
        <f t="shared" si="0"/>
        <v>40674</v>
      </c>
      <c r="L13" s="189">
        <v>40674</v>
      </c>
      <c r="M13" s="187"/>
      <c r="N13" s="183">
        <f t="shared" si="1"/>
        <v>0.0005000091706456533</v>
      </c>
      <c r="O13" s="787"/>
      <c r="P13" s="350" t="s">
        <v>520</v>
      </c>
      <c r="Q13" s="392">
        <f t="shared" si="2"/>
        <v>0.9994999908293544</v>
      </c>
      <c r="R13" s="5">
        <f t="shared" si="3"/>
        <v>81305834</v>
      </c>
    </row>
    <row r="14" spans="1:18" ht="317.25" customHeight="1">
      <c r="A14" s="798"/>
      <c r="B14" s="757"/>
      <c r="C14" s="757"/>
      <c r="D14" s="757"/>
      <c r="E14" s="769"/>
      <c r="F14" s="759"/>
      <c r="G14" s="757"/>
      <c r="H14" s="401" t="s">
        <v>446</v>
      </c>
      <c r="I14" s="764"/>
      <c r="J14" s="400">
        <v>40674</v>
      </c>
      <c r="K14" s="400">
        <v>0</v>
      </c>
      <c r="L14" s="189">
        <v>0</v>
      </c>
      <c r="M14" s="187"/>
      <c r="N14" s="399">
        <f t="shared" si="1"/>
        <v>0</v>
      </c>
      <c r="O14" s="788"/>
      <c r="P14" s="350" t="s">
        <v>519</v>
      </c>
      <c r="Q14" s="392"/>
      <c r="R14" s="5"/>
    </row>
    <row r="15" spans="1:18" ht="45">
      <c r="A15" s="800">
        <v>3</v>
      </c>
      <c r="B15" s="789" t="s">
        <v>4</v>
      </c>
      <c r="C15" s="789" t="s">
        <v>158</v>
      </c>
      <c r="D15" s="765" t="s">
        <v>44</v>
      </c>
      <c r="E15" s="767" t="s">
        <v>10</v>
      </c>
      <c r="F15" s="770">
        <v>19287791.43</v>
      </c>
      <c r="G15" s="772" t="s">
        <v>258</v>
      </c>
      <c r="H15" s="184" t="s">
        <v>140</v>
      </c>
      <c r="I15" s="784" t="s">
        <v>259</v>
      </c>
      <c r="J15" s="185">
        <v>2667</v>
      </c>
      <c r="K15" s="185">
        <f t="shared" si="0"/>
        <v>2667</v>
      </c>
      <c r="L15" s="189">
        <v>2667</v>
      </c>
      <c r="M15" s="187"/>
      <c r="N15" s="183">
        <f t="shared" si="1"/>
        <v>1</v>
      </c>
      <c r="O15" s="786">
        <f>(K15+K16+K17+K18+K19+K20+K21+K22)/F15</f>
        <v>0.010153103361300708</v>
      </c>
      <c r="P15" s="188" t="s">
        <v>231</v>
      </c>
      <c r="Q15" s="392">
        <f t="shared" si="2"/>
        <v>0</v>
      </c>
      <c r="R15" s="5">
        <f t="shared" si="3"/>
        <v>0</v>
      </c>
    </row>
    <row r="16" spans="1:18" ht="36" customHeight="1">
      <c r="A16" s="797"/>
      <c r="B16" s="790"/>
      <c r="C16" s="790"/>
      <c r="D16" s="766"/>
      <c r="E16" s="768"/>
      <c r="F16" s="771"/>
      <c r="G16" s="773"/>
      <c r="H16" s="184" t="s">
        <v>154</v>
      </c>
      <c r="I16" s="785"/>
      <c r="J16" s="194">
        <v>514</v>
      </c>
      <c r="K16" s="185">
        <f t="shared" si="0"/>
        <v>514</v>
      </c>
      <c r="L16" s="195">
        <v>514</v>
      </c>
      <c r="M16" s="143"/>
      <c r="N16" s="183">
        <f t="shared" si="1"/>
        <v>1</v>
      </c>
      <c r="O16" s="787"/>
      <c r="P16" s="188" t="s">
        <v>232</v>
      </c>
      <c r="Q16" s="392">
        <f t="shared" si="2"/>
        <v>0</v>
      </c>
      <c r="R16" s="5">
        <f t="shared" si="3"/>
        <v>0</v>
      </c>
    </row>
    <row r="17" spans="1:18" ht="15">
      <c r="A17" s="797"/>
      <c r="B17" s="790"/>
      <c r="C17" s="790"/>
      <c r="D17" s="766"/>
      <c r="E17" s="768"/>
      <c r="F17" s="771"/>
      <c r="G17" s="773"/>
      <c r="H17" s="783" t="s">
        <v>140</v>
      </c>
      <c r="I17" s="784" t="s">
        <v>260</v>
      </c>
      <c r="J17" s="435">
        <v>84471</v>
      </c>
      <c r="K17" s="185">
        <f t="shared" si="0"/>
        <v>25.16</v>
      </c>
      <c r="L17" s="189">
        <v>25.16</v>
      </c>
      <c r="M17" s="889"/>
      <c r="N17" s="786">
        <f>(K17+K18)/J17</f>
        <v>1.2502982088527423</v>
      </c>
      <c r="O17" s="787"/>
      <c r="P17" s="901" t="s">
        <v>497</v>
      </c>
      <c r="Q17" s="392">
        <f t="shared" si="2"/>
        <v>0.9997021462987297</v>
      </c>
      <c r="R17" s="5">
        <f t="shared" si="3"/>
        <v>84445.84</v>
      </c>
    </row>
    <row r="18" spans="1:18" ht="111" customHeight="1">
      <c r="A18" s="797"/>
      <c r="B18" s="790"/>
      <c r="C18" s="790"/>
      <c r="D18" s="766"/>
      <c r="E18" s="768"/>
      <c r="F18" s="771"/>
      <c r="G18" s="773"/>
      <c r="H18" s="783"/>
      <c r="I18" s="785"/>
      <c r="J18" s="435">
        <v>114985.28</v>
      </c>
      <c r="K18" s="185">
        <v>105588.78</v>
      </c>
      <c r="L18" s="189">
        <v>105588.78</v>
      </c>
      <c r="M18" s="890"/>
      <c r="N18" s="788"/>
      <c r="O18" s="787"/>
      <c r="P18" s="902"/>
      <c r="Q18" s="392">
        <f t="shared" si="2"/>
        <v>0.08171915570410404</v>
      </c>
      <c r="R18" s="5">
        <f t="shared" si="3"/>
        <v>9396.5</v>
      </c>
    </row>
    <row r="19" spans="1:18" ht="150">
      <c r="A19" s="797"/>
      <c r="B19" s="790"/>
      <c r="C19" s="790"/>
      <c r="D19" s="766"/>
      <c r="E19" s="768"/>
      <c r="F19" s="771"/>
      <c r="G19" s="773"/>
      <c r="H19" s="184" t="s">
        <v>140</v>
      </c>
      <c r="I19" s="777" t="s">
        <v>256</v>
      </c>
      <c r="J19" s="194">
        <v>253214</v>
      </c>
      <c r="K19" s="185">
        <v>63304</v>
      </c>
      <c r="L19" s="195">
        <v>63304</v>
      </c>
      <c r="M19" s="143"/>
      <c r="N19" s="183">
        <f t="shared" si="1"/>
        <v>0.2500019746143578</v>
      </c>
      <c r="O19" s="787"/>
      <c r="P19" s="471" t="s">
        <v>502</v>
      </c>
      <c r="Q19" s="392">
        <f t="shared" si="2"/>
        <v>0.7499980253856422</v>
      </c>
      <c r="R19" s="5">
        <f t="shared" si="3"/>
        <v>189910</v>
      </c>
    </row>
    <row r="20" spans="1:18" ht="75">
      <c r="A20" s="797"/>
      <c r="B20" s="790"/>
      <c r="C20" s="790"/>
      <c r="D20" s="766"/>
      <c r="E20" s="768"/>
      <c r="F20" s="771"/>
      <c r="G20" s="773"/>
      <c r="H20" s="184" t="s">
        <v>154</v>
      </c>
      <c r="I20" s="778"/>
      <c r="J20" s="194">
        <v>246056</v>
      </c>
      <c r="K20" s="185">
        <v>10930</v>
      </c>
      <c r="L20" s="195">
        <v>10930</v>
      </c>
      <c r="M20" s="143"/>
      <c r="N20" s="183">
        <f t="shared" si="1"/>
        <v>0.04442078226094873</v>
      </c>
      <c r="O20" s="787"/>
      <c r="P20" s="471" t="s">
        <v>503</v>
      </c>
      <c r="Q20" s="392">
        <f t="shared" si="2"/>
        <v>0.9555792177390513</v>
      </c>
      <c r="R20" s="5">
        <f t="shared" si="3"/>
        <v>235126</v>
      </c>
    </row>
    <row r="21" spans="1:18" ht="30">
      <c r="A21" s="797"/>
      <c r="B21" s="790"/>
      <c r="C21" s="790"/>
      <c r="D21" s="766"/>
      <c r="E21" s="768"/>
      <c r="F21" s="771"/>
      <c r="G21" s="773"/>
      <c r="H21" s="184" t="s">
        <v>155</v>
      </c>
      <c r="I21" s="192" t="s">
        <v>257</v>
      </c>
      <c r="J21" s="194">
        <v>2796</v>
      </c>
      <c r="K21" s="185">
        <f t="shared" si="0"/>
        <v>2796</v>
      </c>
      <c r="L21" s="195">
        <v>2796</v>
      </c>
      <c r="M21" s="143"/>
      <c r="N21" s="183">
        <f t="shared" si="1"/>
        <v>1</v>
      </c>
      <c r="O21" s="787"/>
      <c r="P21" s="188" t="s">
        <v>291</v>
      </c>
      <c r="Q21" s="392">
        <f t="shared" si="2"/>
        <v>0</v>
      </c>
      <c r="R21" s="5">
        <f t="shared" si="3"/>
        <v>0</v>
      </c>
    </row>
    <row r="22" spans="1:18" ht="306.75" customHeight="1">
      <c r="A22" s="797"/>
      <c r="B22" s="790"/>
      <c r="C22" s="790"/>
      <c r="D22" s="766"/>
      <c r="E22" s="768"/>
      <c r="F22" s="771"/>
      <c r="G22" s="773"/>
      <c r="H22" s="184" t="s">
        <v>140</v>
      </c>
      <c r="I22" s="777" t="s">
        <v>366</v>
      </c>
      <c r="J22" s="185">
        <v>2400910</v>
      </c>
      <c r="K22" s="185">
        <f t="shared" si="0"/>
        <v>10006</v>
      </c>
      <c r="L22" s="195">
        <v>10006</v>
      </c>
      <c r="M22" s="324"/>
      <c r="N22" s="183">
        <f t="shared" si="1"/>
        <v>0.004167586456801796</v>
      </c>
      <c r="O22" s="788"/>
      <c r="P22" s="331" t="s">
        <v>574</v>
      </c>
      <c r="Q22" s="392">
        <f t="shared" si="2"/>
        <v>0.9958324135431982</v>
      </c>
      <c r="R22" s="5">
        <f t="shared" si="3"/>
        <v>2390904</v>
      </c>
    </row>
    <row r="23" spans="1:18" ht="278.25" customHeight="1">
      <c r="A23" s="798"/>
      <c r="B23" s="757"/>
      <c r="C23" s="757"/>
      <c r="D23" s="757"/>
      <c r="E23" s="769"/>
      <c r="F23" s="759"/>
      <c r="G23" s="757"/>
      <c r="H23" s="499" t="s">
        <v>147</v>
      </c>
      <c r="I23" s="764"/>
      <c r="J23" s="435">
        <v>10006</v>
      </c>
      <c r="K23" s="435">
        <v>10006</v>
      </c>
      <c r="L23" s="195">
        <v>10006</v>
      </c>
      <c r="M23" s="324"/>
      <c r="N23" s="485">
        <f t="shared" si="1"/>
        <v>1</v>
      </c>
      <c r="O23" s="486"/>
      <c r="P23" s="331" t="s">
        <v>573</v>
      </c>
      <c r="Q23" s="392"/>
      <c r="R23" s="5"/>
    </row>
    <row r="24" spans="1:18" ht="45">
      <c r="A24" s="800">
        <v>4</v>
      </c>
      <c r="B24" s="789" t="s">
        <v>4</v>
      </c>
      <c r="C24" s="789" t="s">
        <v>180</v>
      </c>
      <c r="D24" s="765" t="s">
        <v>45</v>
      </c>
      <c r="E24" s="767" t="s">
        <v>10</v>
      </c>
      <c r="F24" s="770">
        <v>6805967.21</v>
      </c>
      <c r="G24" s="772" t="s">
        <v>258</v>
      </c>
      <c r="H24" s="184" t="s">
        <v>140</v>
      </c>
      <c r="I24" s="761" t="s">
        <v>261</v>
      </c>
      <c r="J24" s="185">
        <v>5610</v>
      </c>
      <c r="K24" s="185">
        <f t="shared" si="0"/>
        <v>0</v>
      </c>
      <c r="L24" s="189">
        <v>0</v>
      </c>
      <c r="M24" s="187"/>
      <c r="N24" s="183">
        <f t="shared" si="1"/>
        <v>0</v>
      </c>
      <c r="O24" s="786">
        <f>(K24+K25+K26+K27+K28+K29+K30+K31+K32)/F24</f>
        <v>0.004564523901078272</v>
      </c>
      <c r="P24" s="188" t="s">
        <v>233</v>
      </c>
      <c r="Q24" s="392">
        <f t="shared" si="2"/>
        <v>1</v>
      </c>
      <c r="R24" s="5">
        <f t="shared" si="3"/>
        <v>5610</v>
      </c>
    </row>
    <row r="25" spans="1:18" ht="45">
      <c r="A25" s="797"/>
      <c r="B25" s="790"/>
      <c r="C25" s="790"/>
      <c r="D25" s="766"/>
      <c r="E25" s="768"/>
      <c r="F25" s="771"/>
      <c r="G25" s="773"/>
      <c r="H25" s="184" t="s">
        <v>154</v>
      </c>
      <c r="I25" s="851"/>
      <c r="J25" s="194">
        <v>1356</v>
      </c>
      <c r="K25" s="185">
        <f t="shared" si="0"/>
        <v>0</v>
      </c>
      <c r="L25" s="195">
        <v>0</v>
      </c>
      <c r="M25" s="143"/>
      <c r="N25" s="183">
        <f t="shared" si="1"/>
        <v>0</v>
      </c>
      <c r="O25" s="787"/>
      <c r="P25" s="188" t="s">
        <v>234</v>
      </c>
      <c r="Q25" s="392">
        <f t="shared" si="2"/>
        <v>1</v>
      </c>
      <c r="R25" s="5">
        <f t="shared" si="3"/>
        <v>1356</v>
      </c>
    </row>
    <row r="26" spans="1:18" ht="45">
      <c r="A26" s="797"/>
      <c r="B26" s="790"/>
      <c r="C26" s="790"/>
      <c r="D26" s="766"/>
      <c r="E26" s="768"/>
      <c r="F26" s="771"/>
      <c r="G26" s="773"/>
      <c r="H26" s="184" t="s">
        <v>140</v>
      </c>
      <c r="I26" s="761" t="s">
        <v>261</v>
      </c>
      <c r="J26" s="194">
        <v>6317</v>
      </c>
      <c r="K26" s="185">
        <f t="shared" si="0"/>
        <v>0</v>
      </c>
      <c r="L26" s="195">
        <v>0</v>
      </c>
      <c r="M26" s="143"/>
      <c r="N26" s="183">
        <f t="shared" si="1"/>
        <v>0</v>
      </c>
      <c r="O26" s="787"/>
      <c r="P26" s="188" t="s">
        <v>235</v>
      </c>
      <c r="Q26" s="392">
        <f t="shared" si="2"/>
        <v>1</v>
      </c>
      <c r="R26" s="5">
        <f t="shared" si="3"/>
        <v>6317</v>
      </c>
    </row>
    <row r="27" spans="1:18" ht="45">
      <c r="A27" s="797"/>
      <c r="B27" s="790"/>
      <c r="C27" s="790"/>
      <c r="D27" s="766"/>
      <c r="E27" s="768"/>
      <c r="F27" s="771"/>
      <c r="G27" s="773"/>
      <c r="H27" s="184" t="s">
        <v>154</v>
      </c>
      <c r="I27" s="851"/>
      <c r="J27" s="194">
        <v>1760</v>
      </c>
      <c r="K27" s="185">
        <f t="shared" si="0"/>
        <v>0</v>
      </c>
      <c r="L27" s="195">
        <v>0</v>
      </c>
      <c r="M27" s="143"/>
      <c r="N27" s="183">
        <f t="shared" si="1"/>
        <v>0</v>
      </c>
      <c r="O27" s="787"/>
      <c r="P27" s="188" t="s">
        <v>237</v>
      </c>
      <c r="Q27" s="392">
        <f t="shared" si="2"/>
        <v>1</v>
      </c>
      <c r="R27" s="5">
        <f t="shared" si="3"/>
        <v>1760</v>
      </c>
    </row>
    <row r="28" spans="1:18" ht="45">
      <c r="A28" s="797"/>
      <c r="B28" s="790"/>
      <c r="C28" s="790"/>
      <c r="D28" s="766"/>
      <c r="E28" s="768"/>
      <c r="F28" s="771"/>
      <c r="G28" s="773"/>
      <c r="H28" s="184" t="s">
        <v>140</v>
      </c>
      <c r="I28" s="761" t="s">
        <v>262</v>
      </c>
      <c r="J28" s="185">
        <v>203970</v>
      </c>
      <c r="K28" s="185">
        <f t="shared" si="0"/>
        <v>1020</v>
      </c>
      <c r="L28" s="189">
        <v>1020</v>
      </c>
      <c r="M28" s="187"/>
      <c r="N28" s="183">
        <f t="shared" si="1"/>
        <v>0.005000735402265039</v>
      </c>
      <c r="O28" s="787"/>
      <c r="P28" s="188" t="s">
        <v>236</v>
      </c>
      <c r="Q28" s="392">
        <f t="shared" si="2"/>
        <v>0.9949992645977349</v>
      </c>
      <c r="R28" s="5">
        <f t="shared" si="3"/>
        <v>202950</v>
      </c>
    </row>
    <row r="29" spans="1:18" ht="45">
      <c r="A29" s="797"/>
      <c r="B29" s="790"/>
      <c r="C29" s="790"/>
      <c r="D29" s="766"/>
      <c r="E29" s="768"/>
      <c r="F29" s="771"/>
      <c r="G29" s="773"/>
      <c r="H29" s="184" t="s">
        <v>154</v>
      </c>
      <c r="I29" s="851"/>
      <c r="J29" s="194">
        <v>62628</v>
      </c>
      <c r="K29" s="185">
        <f t="shared" si="0"/>
        <v>0</v>
      </c>
      <c r="L29" s="195">
        <v>0</v>
      </c>
      <c r="M29" s="143"/>
      <c r="N29" s="183">
        <f t="shared" si="1"/>
        <v>0</v>
      </c>
      <c r="O29" s="787"/>
      <c r="P29" s="188" t="s">
        <v>238</v>
      </c>
      <c r="Q29" s="392">
        <f t="shared" si="2"/>
        <v>1</v>
      </c>
      <c r="R29" s="5">
        <f t="shared" si="3"/>
        <v>62628</v>
      </c>
    </row>
    <row r="30" spans="1:18" ht="210">
      <c r="A30" s="797"/>
      <c r="B30" s="790"/>
      <c r="C30" s="790"/>
      <c r="D30" s="766"/>
      <c r="E30" s="768"/>
      <c r="F30" s="771"/>
      <c r="G30" s="773"/>
      <c r="H30" s="184" t="s">
        <v>146</v>
      </c>
      <c r="I30" s="777" t="s">
        <v>256</v>
      </c>
      <c r="J30" s="185">
        <v>54643</v>
      </c>
      <c r="K30" s="185">
        <v>13661</v>
      </c>
      <c r="L30" s="195">
        <v>13661</v>
      </c>
      <c r="M30" s="187"/>
      <c r="N30" s="183">
        <f t="shared" si="1"/>
        <v>0.25000457515143754</v>
      </c>
      <c r="O30" s="787"/>
      <c r="P30" s="471" t="s">
        <v>504</v>
      </c>
      <c r="Q30" s="392">
        <f t="shared" si="2"/>
        <v>0.7499954248485625</v>
      </c>
      <c r="R30" s="5">
        <f t="shared" si="3"/>
        <v>40982</v>
      </c>
    </row>
    <row r="31" spans="1:18" ht="75">
      <c r="A31" s="797"/>
      <c r="B31" s="790"/>
      <c r="C31" s="790"/>
      <c r="D31" s="766"/>
      <c r="E31" s="768"/>
      <c r="F31" s="771"/>
      <c r="G31" s="773"/>
      <c r="H31" s="184" t="s">
        <v>154</v>
      </c>
      <c r="I31" s="778"/>
      <c r="J31" s="194">
        <v>54643</v>
      </c>
      <c r="K31" s="185">
        <v>2536</v>
      </c>
      <c r="L31" s="195">
        <v>2536</v>
      </c>
      <c r="M31" s="143"/>
      <c r="N31" s="183">
        <f t="shared" si="1"/>
        <v>0.04641033618212763</v>
      </c>
      <c r="O31" s="787"/>
      <c r="P31" s="471" t="s">
        <v>505</v>
      </c>
      <c r="Q31" s="392">
        <f t="shared" si="2"/>
        <v>0.9535896638178724</v>
      </c>
      <c r="R31" s="5">
        <f t="shared" si="3"/>
        <v>52107</v>
      </c>
    </row>
    <row r="32" spans="1:18" ht="275.25" customHeight="1">
      <c r="A32" s="797"/>
      <c r="B32" s="790"/>
      <c r="C32" s="790"/>
      <c r="D32" s="766"/>
      <c r="E32" s="768"/>
      <c r="F32" s="771"/>
      <c r="G32" s="773"/>
      <c r="H32" s="184" t="s">
        <v>146</v>
      </c>
      <c r="I32" s="761" t="s">
        <v>367</v>
      </c>
      <c r="J32" s="185">
        <v>474280.44</v>
      </c>
      <c r="K32" s="185">
        <f t="shared" si="0"/>
        <v>13849</v>
      </c>
      <c r="L32" s="195">
        <v>13849</v>
      </c>
      <c r="M32" s="324"/>
      <c r="N32" s="183">
        <f t="shared" si="1"/>
        <v>0.029200023513514493</v>
      </c>
      <c r="O32" s="788"/>
      <c r="P32" s="331" t="s">
        <v>575</v>
      </c>
      <c r="Q32" s="392">
        <f t="shared" si="2"/>
        <v>0.9707999764864855</v>
      </c>
      <c r="R32" s="5">
        <f t="shared" si="3"/>
        <v>460431.44</v>
      </c>
    </row>
    <row r="33" spans="1:18" ht="210.75" customHeight="1">
      <c r="A33" s="798"/>
      <c r="B33" s="757"/>
      <c r="C33" s="757"/>
      <c r="D33" s="757"/>
      <c r="E33" s="769"/>
      <c r="F33" s="759"/>
      <c r="G33" s="757"/>
      <c r="H33" s="500" t="s">
        <v>513</v>
      </c>
      <c r="I33" s="762"/>
      <c r="J33" s="435">
        <v>13849</v>
      </c>
      <c r="K33" s="435">
        <v>13849</v>
      </c>
      <c r="L33" s="195">
        <v>13849</v>
      </c>
      <c r="M33" s="324"/>
      <c r="N33" s="496">
        <f t="shared" si="1"/>
        <v>1</v>
      </c>
      <c r="O33" s="498"/>
      <c r="P33" s="331" t="s">
        <v>576</v>
      </c>
      <c r="Q33" s="392"/>
      <c r="R33" s="5"/>
    </row>
    <row r="34" spans="1:18" ht="45">
      <c r="A34" s="800">
        <v>5</v>
      </c>
      <c r="B34" s="789" t="s">
        <v>4</v>
      </c>
      <c r="C34" s="789" t="s">
        <v>181</v>
      </c>
      <c r="D34" s="765" t="s">
        <v>45</v>
      </c>
      <c r="E34" s="767" t="s">
        <v>10</v>
      </c>
      <c r="F34" s="770">
        <v>6348047.63</v>
      </c>
      <c r="G34" s="772" t="s">
        <v>258</v>
      </c>
      <c r="H34" s="184" t="s">
        <v>160</v>
      </c>
      <c r="I34" s="196" t="s">
        <v>262</v>
      </c>
      <c r="J34" s="194">
        <v>66</v>
      </c>
      <c r="K34" s="185">
        <f t="shared" si="0"/>
        <v>66</v>
      </c>
      <c r="L34" s="195">
        <v>66</v>
      </c>
      <c r="M34" s="143"/>
      <c r="N34" s="183">
        <f t="shared" si="1"/>
        <v>1</v>
      </c>
      <c r="O34" s="786">
        <f>(K34+K35+K36+K37+K38)/F34</f>
        <v>0.09912458706614966</v>
      </c>
      <c r="P34" s="331" t="s">
        <v>239</v>
      </c>
      <c r="Q34" s="392">
        <f t="shared" si="2"/>
        <v>0</v>
      </c>
      <c r="R34" s="5">
        <f t="shared" si="3"/>
        <v>0</v>
      </c>
    </row>
    <row r="35" spans="1:18" ht="150">
      <c r="A35" s="797"/>
      <c r="B35" s="790"/>
      <c r="C35" s="790"/>
      <c r="D35" s="766"/>
      <c r="E35" s="768"/>
      <c r="F35" s="771"/>
      <c r="G35" s="773"/>
      <c r="H35" s="184" t="s">
        <v>160</v>
      </c>
      <c r="I35" s="777" t="s">
        <v>256</v>
      </c>
      <c r="J35" s="194">
        <v>54937</v>
      </c>
      <c r="K35" s="185">
        <v>13734</v>
      </c>
      <c r="L35" s="195">
        <v>13734</v>
      </c>
      <c r="M35" s="143"/>
      <c r="N35" s="183">
        <f t="shared" si="1"/>
        <v>0.2499954493328722</v>
      </c>
      <c r="O35" s="908"/>
      <c r="P35" s="331" t="s">
        <v>506</v>
      </c>
      <c r="Q35" s="392">
        <f t="shared" si="2"/>
        <v>0.7500045506671278</v>
      </c>
      <c r="R35" s="5">
        <f t="shared" si="3"/>
        <v>41203</v>
      </c>
    </row>
    <row r="36" spans="1:18" ht="88.5" customHeight="1">
      <c r="A36" s="797"/>
      <c r="B36" s="790"/>
      <c r="C36" s="790"/>
      <c r="D36" s="766"/>
      <c r="E36" s="768"/>
      <c r="F36" s="771"/>
      <c r="G36" s="773"/>
      <c r="H36" s="184" t="s">
        <v>154</v>
      </c>
      <c r="I36" s="778"/>
      <c r="J36" s="194">
        <v>54937</v>
      </c>
      <c r="K36" s="185">
        <v>2550</v>
      </c>
      <c r="L36" s="195">
        <v>2550</v>
      </c>
      <c r="M36" s="143"/>
      <c r="N36" s="183">
        <f t="shared" si="1"/>
        <v>0.04641680470356954</v>
      </c>
      <c r="O36" s="908"/>
      <c r="P36" s="331" t="s">
        <v>507</v>
      </c>
      <c r="Q36" s="392">
        <f t="shared" si="2"/>
        <v>0.9535831952964304</v>
      </c>
      <c r="R36" s="5">
        <f t="shared" si="3"/>
        <v>52387</v>
      </c>
    </row>
    <row r="37" spans="1:18" ht="31.5" customHeight="1">
      <c r="A37" s="797"/>
      <c r="B37" s="790"/>
      <c r="C37" s="790"/>
      <c r="D37" s="766"/>
      <c r="E37" s="768"/>
      <c r="F37" s="771"/>
      <c r="G37" s="773"/>
      <c r="H37" s="806" t="s">
        <v>494</v>
      </c>
      <c r="I37" s="761" t="s">
        <v>368</v>
      </c>
      <c r="J37" s="814">
        <v>672878.4</v>
      </c>
      <c r="K37" s="185">
        <f>SUM(L37+M37)</f>
        <v>597901.6</v>
      </c>
      <c r="L37" s="330"/>
      <c r="M37" s="218">
        <v>597901.6</v>
      </c>
      <c r="N37" s="786">
        <f>(K37+K38)/J37</f>
        <v>0.9108593766719216</v>
      </c>
      <c r="O37" s="908"/>
      <c r="P37" s="906" t="s">
        <v>577</v>
      </c>
      <c r="Q37" s="392">
        <f t="shared" si="2"/>
        <v>0.11142696808219739</v>
      </c>
      <c r="R37" s="5">
        <f t="shared" si="3"/>
        <v>74976.80000000005</v>
      </c>
    </row>
    <row r="38" spans="1:18" ht="273.75" customHeight="1">
      <c r="A38" s="832"/>
      <c r="B38" s="774"/>
      <c r="C38" s="774"/>
      <c r="D38" s="774"/>
      <c r="E38" s="775"/>
      <c r="F38" s="776"/>
      <c r="G38" s="774"/>
      <c r="H38" s="905"/>
      <c r="I38" s="763"/>
      <c r="J38" s="816"/>
      <c r="K38" s="435">
        <f t="shared" si="0"/>
        <v>14996</v>
      </c>
      <c r="L38" s="195">
        <v>14996</v>
      </c>
      <c r="M38" s="324"/>
      <c r="N38" s="788"/>
      <c r="O38" s="909"/>
      <c r="P38" s="907"/>
      <c r="Q38" s="392"/>
      <c r="R38" s="5"/>
    </row>
    <row r="39" spans="1:18" ht="152.25" customHeight="1">
      <c r="A39" s="798"/>
      <c r="B39" s="757"/>
      <c r="C39" s="757"/>
      <c r="D39" s="757"/>
      <c r="E39" s="769"/>
      <c r="F39" s="759"/>
      <c r="G39" s="757"/>
      <c r="H39" s="501" t="s">
        <v>147</v>
      </c>
      <c r="I39" s="764"/>
      <c r="J39" s="502">
        <v>14996</v>
      </c>
      <c r="K39" s="435">
        <v>14996</v>
      </c>
      <c r="L39" s="195">
        <v>14996</v>
      </c>
      <c r="M39" s="324"/>
      <c r="N39" s="496">
        <f>K39/J39</f>
        <v>1</v>
      </c>
      <c r="O39" s="497"/>
      <c r="P39" s="350" t="s">
        <v>578</v>
      </c>
      <c r="Q39" s="392"/>
      <c r="R39" s="5"/>
    </row>
    <row r="40" spans="1:18" ht="140.25" customHeight="1">
      <c r="A40" s="321">
        <v>6</v>
      </c>
      <c r="B40" s="197" t="s">
        <v>4</v>
      </c>
      <c r="C40" s="197" t="s">
        <v>182</v>
      </c>
      <c r="D40" s="198" t="s">
        <v>46</v>
      </c>
      <c r="E40" s="199" t="s">
        <v>8</v>
      </c>
      <c r="F40" s="200">
        <v>67542348.04</v>
      </c>
      <c r="G40" s="201" t="s">
        <v>165</v>
      </c>
      <c r="H40" s="184" t="s">
        <v>139</v>
      </c>
      <c r="I40" s="264" t="s">
        <v>247</v>
      </c>
      <c r="J40" s="185">
        <v>5787124.75</v>
      </c>
      <c r="K40" s="185">
        <f t="shared" si="0"/>
        <v>5759375</v>
      </c>
      <c r="L40" s="330">
        <v>5759375</v>
      </c>
      <c r="M40" s="187"/>
      <c r="N40" s="183">
        <f t="shared" si="1"/>
        <v>0.995204915878131</v>
      </c>
      <c r="O40" s="183">
        <f>K40/F40</f>
        <v>0.08527057715833593</v>
      </c>
      <c r="P40" s="331" t="s">
        <v>387</v>
      </c>
      <c r="Q40" s="392">
        <f t="shared" si="2"/>
        <v>0.004795084121868982</v>
      </c>
      <c r="R40" s="5">
        <f t="shared" si="3"/>
        <v>27749.75</v>
      </c>
    </row>
    <row r="41" spans="1:18" ht="139.5" customHeight="1">
      <c r="A41" s="321">
        <v>7</v>
      </c>
      <c r="B41" s="197" t="s">
        <v>4</v>
      </c>
      <c r="C41" s="197" t="s">
        <v>183</v>
      </c>
      <c r="D41" s="198" t="s">
        <v>47</v>
      </c>
      <c r="E41" s="199" t="s">
        <v>8</v>
      </c>
      <c r="F41" s="200">
        <v>109809294.19</v>
      </c>
      <c r="G41" s="201" t="s">
        <v>165</v>
      </c>
      <c r="H41" s="184" t="s">
        <v>139</v>
      </c>
      <c r="I41" s="192" t="s">
        <v>247</v>
      </c>
      <c r="J41" s="185">
        <v>4715937.32</v>
      </c>
      <c r="K41" s="185">
        <f t="shared" si="0"/>
        <v>4711313</v>
      </c>
      <c r="L41" s="330">
        <v>4711313</v>
      </c>
      <c r="M41" s="187"/>
      <c r="N41" s="183">
        <f t="shared" si="1"/>
        <v>0.9990194271708428</v>
      </c>
      <c r="O41" s="183">
        <f>K41/F41</f>
        <v>0.042904501251489195</v>
      </c>
      <c r="P41" s="331" t="s">
        <v>388</v>
      </c>
      <c r="Q41" s="392">
        <f t="shared" si="2"/>
        <v>0.0009805728291571733</v>
      </c>
      <c r="R41" s="5">
        <f t="shared" si="3"/>
        <v>4624.320000000298</v>
      </c>
    </row>
    <row r="42" spans="1:18" ht="408" customHeight="1">
      <c r="A42" s="800">
        <v>8</v>
      </c>
      <c r="B42" s="789" t="s">
        <v>4</v>
      </c>
      <c r="C42" s="789" t="s">
        <v>184</v>
      </c>
      <c r="D42" s="789" t="s">
        <v>48</v>
      </c>
      <c r="E42" s="789" t="s">
        <v>16</v>
      </c>
      <c r="F42" s="809">
        <v>5213341.56</v>
      </c>
      <c r="G42" s="789" t="s">
        <v>265</v>
      </c>
      <c r="H42" s="184" t="s">
        <v>140</v>
      </c>
      <c r="I42" s="453" t="s">
        <v>480</v>
      </c>
      <c r="J42" s="185">
        <v>3263660</v>
      </c>
      <c r="K42" s="185">
        <f t="shared" si="0"/>
        <v>979098</v>
      </c>
      <c r="L42" s="193">
        <v>979098</v>
      </c>
      <c r="M42" s="187">
        <v>0</v>
      </c>
      <c r="N42" s="183">
        <f t="shared" si="1"/>
        <v>0.3</v>
      </c>
      <c r="O42" s="786">
        <f>(K42+K43)/F42</f>
        <v>0.19451976977315102</v>
      </c>
      <c r="P42" s="348" t="s">
        <v>579</v>
      </c>
      <c r="Q42" s="392">
        <f t="shared" si="2"/>
        <v>0.7</v>
      </c>
      <c r="R42" s="5">
        <f t="shared" si="3"/>
        <v>2284562</v>
      </c>
    </row>
    <row r="43" spans="1:18" ht="84" customHeight="1">
      <c r="A43" s="856"/>
      <c r="B43" s="791"/>
      <c r="C43" s="791"/>
      <c r="D43" s="791"/>
      <c r="E43" s="791"/>
      <c r="F43" s="810"/>
      <c r="G43" s="791"/>
      <c r="H43" s="369" t="s">
        <v>30</v>
      </c>
      <c r="I43" s="372" t="s">
        <v>400</v>
      </c>
      <c r="J43" s="370">
        <v>35000</v>
      </c>
      <c r="K43" s="370">
        <v>35000</v>
      </c>
      <c r="L43" s="193">
        <v>35000</v>
      </c>
      <c r="M43" s="187"/>
      <c r="N43" s="368">
        <f t="shared" si="1"/>
        <v>1</v>
      </c>
      <c r="O43" s="788"/>
      <c r="P43" s="371" t="s">
        <v>619</v>
      </c>
      <c r="Q43" s="392">
        <f t="shared" si="2"/>
        <v>0</v>
      </c>
      <c r="R43" s="5">
        <f t="shared" si="3"/>
        <v>0</v>
      </c>
    </row>
    <row r="44" spans="1:18" ht="65.25" customHeight="1">
      <c r="A44" s="800">
        <v>9</v>
      </c>
      <c r="B44" s="789" t="s">
        <v>4</v>
      </c>
      <c r="C44" s="789" t="s">
        <v>185</v>
      </c>
      <c r="D44" s="765" t="s">
        <v>49</v>
      </c>
      <c r="E44" s="801" t="s">
        <v>16</v>
      </c>
      <c r="F44" s="803">
        <v>7683717.46</v>
      </c>
      <c r="G44" s="789" t="s">
        <v>266</v>
      </c>
      <c r="H44" s="203" t="s">
        <v>140</v>
      </c>
      <c r="I44" s="777" t="s">
        <v>332</v>
      </c>
      <c r="J44" s="185">
        <v>994</v>
      </c>
      <c r="K44" s="185">
        <f t="shared" si="0"/>
        <v>994</v>
      </c>
      <c r="L44" s="189">
        <v>994</v>
      </c>
      <c r="M44" s="187"/>
      <c r="N44" s="183">
        <f t="shared" si="1"/>
        <v>1</v>
      </c>
      <c r="O44" s="786">
        <f>(K44+K45+K46)/F44</f>
        <v>0.13147645462747143</v>
      </c>
      <c r="P44" s="903" t="s">
        <v>413</v>
      </c>
      <c r="Q44" s="392">
        <f t="shared" si="2"/>
        <v>0</v>
      </c>
      <c r="R44" s="5">
        <f t="shared" si="3"/>
        <v>0</v>
      </c>
    </row>
    <row r="45" spans="1:18" ht="42" customHeight="1">
      <c r="A45" s="797"/>
      <c r="B45" s="790"/>
      <c r="C45" s="790"/>
      <c r="D45" s="766"/>
      <c r="E45" s="802"/>
      <c r="F45" s="782"/>
      <c r="G45" s="790"/>
      <c r="H45" s="360" t="s">
        <v>154</v>
      </c>
      <c r="I45" s="778"/>
      <c r="J45" s="361">
        <v>924</v>
      </c>
      <c r="K45" s="361">
        <v>924</v>
      </c>
      <c r="L45" s="189">
        <v>924</v>
      </c>
      <c r="M45" s="187"/>
      <c r="N45" s="359">
        <f t="shared" si="1"/>
        <v>1</v>
      </c>
      <c r="O45" s="787"/>
      <c r="P45" s="904"/>
      <c r="Q45" s="392">
        <f t="shared" si="2"/>
        <v>0</v>
      </c>
      <c r="R45" s="5">
        <f t="shared" si="3"/>
        <v>0</v>
      </c>
    </row>
    <row r="46" spans="1:18" ht="226.5" customHeight="1">
      <c r="A46" s="797"/>
      <c r="B46" s="790"/>
      <c r="C46" s="790"/>
      <c r="D46" s="766"/>
      <c r="E46" s="802"/>
      <c r="F46" s="782"/>
      <c r="G46" s="790"/>
      <c r="H46" s="203" t="s">
        <v>140</v>
      </c>
      <c r="I46" s="204" t="s">
        <v>248</v>
      </c>
      <c r="J46" s="185">
        <v>4033239.72</v>
      </c>
      <c r="K46" s="185">
        <f t="shared" si="0"/>
        <v>1008309.93</v>
      </c>
      <c r="L46" s="186"/>
      <c r="M46" s="187">
        <v>1008309.93</v>
      </c>
      <c r="N46" s="183">
        <f t="shared" si="1"/>
        <v>0.25</v>
      </c>
      <c r="O46" s="787"/>
      <c r="P46" s="331" t="s">
        <v>554</v>
      </c>
      <c r="Q46" s="392">
        <f t="shared" si="2"/>
        <v>0.75</v>
      </c>
      <c r="R46" s="5">
        <f t="shared" si="3"/>
        <v>3024929.79</v>
      </c>
    </row>
    <row r="47" spans="1:18" ht="79.5" customHeight="1">
      <c r="A47" s="798"/>
      <c r="B47" s="757"/>
      <c r="C47" s="757"/>
      <c r="D47" s="757"/>
      <c r="E47" s="769"/>
      <c r="F47" s="759"/>
      <c r="G47" s="757"/>
      <c r="H47" s="622" t="s">
        <v>552</v>
      </c>
      <c r="I47" s="204" t="s">
        <v>248</v>
      </c>
      <c r="J47" s="435">
        <v>0</v>
      </c>
      <c r="K47" s="435">
        <v>0</v>
      </c>
      <c r="L47" s="186"/>
      <c r="M47" s="187"/>
      <c r="N47" s="621">
        <v>0</v>
      </c>
      <c r="O47" s="817"/>
      <c r="P47" s="331" t="s">
        <v>553</v>
      </c>
      <c r="Q47" s="392"/>
      <c r="R47" s="5"/>
    </row>
    <row r="48" spans="1:18" ht="258" customHeight="1">
      <c r="A48" s="800">
        <v>10</v>
      </c>
      <c r="B48" s="789" t="s">
        <v>4</v>
      </c>
      <c r="C48" s="789" t="s">
        <v>186</v>
      </c>
      <c r="D48" s="765" t="s">
        <v>50</v>
      </c>
      <c r="E48" s="801" t="s">
        <v>16</v>
      </c>
      <c r="F48" s="803">
        <v>13179425.42</v>
      </c>
      <c r="G48" s="789" t="s">
        <v>166</v>
      </c>
      <c r="H48" s="184" t="s">
        <v>140</v>
      </c>
      <c r="I48" s="777" t="s">
        <v>249</v>
      </c>
      <c r="J48" s="185">
        <v>101336.35</v>
      </c>
      <c r="K48" s="216">
        <v>20267.27</v>
      </c>
      <c r="L48" s="186"/>
      <c r="M48" s="187">
        <v>20267.27</v>
      </c>
      <c r="N48" s="183">
        <f t="shared" si="1"/>
        <v>0.19999999999999998</v>
      </c>
      <c r="O48" s="786">
        <f>K48/F48</f>
        <v>0.0015377961750323407</v>
      </c>
      <c r="P48" s="331" t="s">
        <v>642</v>
      </c>
      <c r="Q48" s="392">
        <f t="shared" si="2"/>
        <v>0.7999999999999999</v>
      </c>
      <c r="R48" s="5">
        <f t="shared" si="3"/>
        <v>81069.08</v>
      </c>
    </row>
    <row r="49" spans="1:18" ht="157.5" customHeight="1">
      <c r="A49" s="856"/>
      <c r="B49" s="791"/>
      <c r="C49" s="791"/>
      <c r="D49" s="795"/>
      <c r="E49" s="852"/>
      <c r="F49" s="825"/>
      <c r="G49" s="791"/>
      <c r="H49" s="384" t="s">
        <v>30</v>
      </c>
      <c r="I49" s="778"/>
      <c r="J49" s="386">
        <v>0</v>
      </c>
      <c r="K49" s="216">
        <v>0</v>
      </c>
      <c r="L49" s="186"/>
      <c r="M49" s="187"/>
      <c r="N49" s="385">
        <v>0</v>
      </c>
      <c r="O49" s="788"/>
      <c r="P49" s="331" t="s">
        <v>441</v>
      </c>
      <c r="Q49" s="392" t="e">
        <f t="shared" si="2"/>
        <v>#DIV/0!</v>
      </c>
      <c r="R49" s="5">
        <f t="shared" si="3"/>
        <v>0</v>
      </c>
    </row>
    <row r="50" spans="1:18" ht="367.5" customHeight="1">
      <c r="A50" s="800">
        <v>11</v>
      </c>
      <c r="B50" s="789" t="s">
        <v>4</v>
      </c>
      <c r="C50" s="789" t="s">
        <v>187</v>
      </c>
      <c r="D50" s="765" t="s">
        <v>51</v>
      </c>
      <c r="E50" s="801" t="s">
        <v>16</v>
      </c>
      <c r="F50" s="803">
        <v>11568526.63</v>
      </c>
      <c r="G50" s="789" t="s">
        <v>166</v>
      </c>
      <c r="H50" s="184" t="s">
        <v>140</v>
      </c>
      <c r="I50" s="777" t="s">
        <v>250</v>
      </c>
      <c r="J50" s="185">
        <v>2675450.1</v>
      </c>
      <c r="K50" s="421">
        <v>2318723.42</v>
      </c>
      <c r="L50" s="186"/>
      <c r="M50" s="187">
        <v>2318723.42</v>
      </c>
      <c r="N50" s="183">
        <f t="shared" si="1"/>
        <v>0.8666666666666666</v>
      </c>
      <c r="O50" s="786">
        <f>K50/F50</f>
        <v>0.20043377122778855</v>
      </c>
      <c r="P50" s="331" t="s">
        <v>641</v>
      </c>
      <c r="Q50" s="392">
        <f t="shared" si="2"/>
        <v>0.1333333333333334</v>
      </c>
      <c r="R50" s="5">
        <f t="shared" si="3"/>
        <v>356726.68000000017</v>
      </c>
    </row>
    <row r="51" spans="1:18" ht="261.75" customHeight="1">
      <c r="A51" s="856"/>
      <c r="B51" s="791"/>
      <c r="C51" s="791"/>
      <c r="D51" s="795"/>
      <c r="E51" s="852"/>
      <c r="F51" s="825"/>
      <c r="G51" s="791"/>
      <c r="H51" s="384" t="s">
        <v>30</v>
      </c>
      <c r="I51" s="778"/>
      <c r="J51" s="386">
        <v>0</v>
      </c>
      <c r="K51" s="216">
        <v>0</v>
      </c>
      <c r="L51" s="186"/>
      <c r="M51" s="187"/>
      <c r="N51" s="385">
        <v>0</v>
      </c>
      <c r="O51" s="788"/>
      <c r="P51" s="331" t="s">
        <v>508</v>
      </c>
      <c r="Q51" s="392" t="e">
        <f t="shared" si="2"/>
        <v>#DIV/0!</v>
      </c>
      <c r="R51" s="5">
        <f t="shared" si="3"/>
        <v>0</v>
      </c>
    </row>
    <row r="52" spans="1:18" ht="75">
      <c r="A52" s="800">
        <v>12</v>
      </c>
      <c r="B52" s="789" t="s">
        <v>4</v>
      </c>
      <c r="C52" s="789" t="s">
        <v>188</v>
      </c>
      <c r="D52" s="807" t="s">
        <v>398</v>
      </c>
      <c r="E52" s="767" t="s">
        <v>8</v>
      </c>
      <c r="F52" s="792">
        <v>87687163</v>
      </c>
      <c r="G52" s="826" t="s">
        <v>426</v>
      </c>
      <c r="H52" s="184" t="s">
        <v>151</v>
      </c>
      <c r="I52" s="196" t="s">
        <v>263</v>
      </c>
      <c r="J52" s="185">
        <v>4318559.55</v>
      </c>
      <c r="K52" s="185">
        <f t="shared" si="0"/>
        <v>0</v>
      </c>
      <c r="L52" s="189">
        <v>0</v>
      </c>
      <c r="M52" s="187"/>
      <c r="N52" s="183">
        <f t="shared" si="1"/>
        <v>0</v>
      </c>
      <c r="O52" s="786">
        <f>(K52+K53+K54+K55+K56+K57+K58+K59)/F52</f>
        <v>0.8510924950325968</v>
      </c>
      <c r="P52" s="471" t="s">
        <v>509</v>
      </c>
      <c r="Q52" s="392">
        <f t="shared" si="2"/>
        <v>1</v>
      </c>
      <c r="R52" s="5">
        <f t="shared" si="3"/>
        <v>4318559.55</v>
      </c>
    </row>
    <row r="53" spans="1:18" ht="30">
      <c r="A53" s="797"/>
      <c r="B53" s="790"/>
      <c r="C53" s="790"/>
      <c r="D53" s="808"/>
      <c r="E53" s="768"/>
      <c r="F53" s="793"/>
      <c r="G53" s="827"/>
      <c r="H53" s="184" t="s">
        <v>153</v>
      </c>
      <c r="I53" s="805"/>
      <c r="J53" s="185">
        <v>797744</v>
      </c>
      <c r="K53" s="185">
        <f t="shared" si="0"/>
        <v>0</v>
      </c>
      <c r="L53" s="189">
        <v>0</v>
      </c>
      <c r="M53" s="190"/>
      <c r="N53" s="183">
        <f t="shared" si="1"/>
        <v>0</v>
      </c>
      <c r="O53" s="787"/>
      <c r="P53" s="188" t="s">
        <v>240</v>
      </c>
      <c r="Q53" s="392">
        <f aca="true" t="shared" si="4" ref="Q53:Q101">R53/J53</f>
        <v>1</v>
      </c>
      <c r="R53" s="5">
        <f aca="true" t="shared" si="5" ref="R53:R101">J53-K53</f>
        <v>797744</v>
      </c>
    </row>
    <row r="54" spans="1:18" ht="30">
      <c r="A54" s="797"/>
      <c r="B54" s="790"/>
      <c r="C54" s="790"/>
      <c r="D54" s="808"/>
      <c r="E54" s="768"/>
      <c r="F54" s="793"/>
      <c r="G54" s="827"/>
      <c r="H54" s="184" t="s">
        <v>156</v>
      </c>
      <c r="I54" s="778"/>
      <c r="J54" s="185">
        <v>25801</v>
      </c>
      <c r="K54" s="185">
        <v>25801</v>
      </c>
      <c r="L54" s="189">
        <v>25801</v>
      </c>
      <c r="M54" s="190"/>
      <c r="N54" s="183">
        <f t="shared" si="1"/>
        <v>1</v>
      </c>
      <c r="O54" s="787"/>
      <c r="P54" s="188" t="s">
        <v>241</v>
      </c>
      <c r="Q54" s="392">
        <f t="shared" si="4"/>
        <v>0</v>
      </c>
      <c r="R54" s="5">
        <f t="shared" si="5"/>
        <v>0</v>
      </c>
    </row>
    <row r="55" spans="1:18" ht="63.75" customHeight="1">
      <c r="A55" s="797"/>
      <c r="B55" s="790"/>
      <c r="C55" s="790"/>
      <c r="D55" s="808"/>
      <c r="E55" s="768"/>
      <c r="F55" s="793"/>
      <c r="G55" s="827"/>
      <c r="H55" s="806" t="s">
        <v>139</v>
      </c>
      <c r="I55" s="811" t="s">
        <v>540</v>
      </c>
      <c r="J55" s="814">
        <v>63267368</v>
      </c>
      <c r="K55" s="435">
        <v>1225412</v>
      </c>
      <c r="L55" s="189">
        <v>1225412</v>
      </c>
      <c r="M55" s="190"/>
      <c r="N55" s="786">
        <f>(K55+K56+K57)/J55</f>
        <v>0.9999999971549315</v>
      </c>
      <c r="O55" s="787"/>
      <c r="P55" s="188" t="s">
        <v>245</v>
      </c>
      <c r="Q55" s="392"/>
      <c r="R55" s="5"/>
    </row>
    <row r="56" spans="1:18" ht="261.75" customHeight="1">
      <c r="A56" s="797"/>
      <c r="B56" s="790"/>
      <c r="C56" s="790"/>
      <c r="D56" s="808"/>
      <c r="E56" s="768"/>
      <c r="F56" s="793"/>
      <c r="G56" s="827"/>
      <c r="H56" s="757"/>
      <c r="I56" s="812"/>
      <c r="J56" s="815"/>
      <c r="K56" s="185">
        <f t="shared" si="0"/>
        <v>62039804.6</v>
      </c>
      <c r="L56" s="193">
        <v>62039804.6</v>
      </c>
      <c r="M56" s="187"/>
      <c r="N56" s="804"/>
      <c r="O56" s="787"/>
      <c r="P56" s="331" t="s">
        <v>613</v>
      </c>
      <c r="Q56" s="392">
        <f>R56/J55</f>
        <v>0.019402789128196363</v>
      </c>
      <c r="R56" s="5">
        <f>J55-K56</f>
        <v>1227563.3999999985</v>
      </c>
    </row>
    <row r="57" spans="1:18" ht="54" customHeight="1">
      <c r="A57" s="797"/>
      <c r="B57" s="790"/>
      <c r="C57" s="790"/>
      <c r="D57" s="808"/>
      <c r="E57" s="768"/>
      <c r="F57" s="793"/>
      <c r="G57" s="827"/>
      <c r="H57" s="518" t="s">
        <v>144</v>
      </c>
      <c r="I57" s="813"/>
      <c r="J57" s="816"/>
      <c r="K57" s="435">
        <v>2151.22</v>
      </c>
      <c r="L57" s="522">
        <v>2151.22</v>
      </c>
      <c r="M57" s="187"/>
      <c r="N57" s="817"/>
      <c r="O57" s="787"/>
      <c r="P57" s="507" t="s">
        <v>518</v>
      </c>
      <c r="Q57" s="392"/>
      <c r="R57" s="5"/>
    </row>
    <row r="58" spans="1:18" ht="79.5" customHeight="1">
      <c r="A58" s="797"/>
      <c r="B58" s="790"/>
      <c r="C58" s="790"/>
      <c r="D58" s="808"/>
      <c r="E58" s="768"/>
      <c r="F58" s="793"/>
      <c r="G58" s="827"/>
      <c r="H58" s="519" t="s">
        <v>144</v>
      </c>
      <c r="I58" s="196" t="s">
        <v>264</v>
      </c>
      <c r="J58" s="185">
        <v>11336717.52</v>
      </c>
      <c r="K58" s="185">
        <f t="shared" si="0"/>
        <v>11336717.52</v>
      </c>
      <c r="L58" s="186"/>
      <c r="M58" s="205">
        <v>11336717.52</v>
      </c>
      <c r="N58" s="183">
        <f t="shared" si="1"/>
        <v>1</v>
      </c>
      <c r="O58" s="787"/>
      <c r="P58" s="527" t="s">
        <v>539</v>
      </c>
      <c r="Q58" s="392">
        <f t="shared" si="4"/>
        <v>0</v>
      </c>
      <c r="R58" s="5">
        <f t="shared" si="5"/>
        <v>0</v>
      </c>
    </row>
    <row r="59" spans="1:18" ht="78" customHeight="1">
      <c r="A59" s="856"/>
      <c r="B59" s="791"/>
      <c r="C59" s="791"/>
      <c r="D59" s="910"/>
      <c r="E59" s="843"/>
      <c r="F59" s="794"/>
      <c r="G59" s="828"/>
      <c r="H59" s="380" t="s">
        <v>30</v>
      </c>
      <c r="I59" s="383" t="s">
        <v>430</v>
      </c>
      <c r="J59" s="381">
        <v>0</v>
      </c>
      <c r="K59" s="381">
        <v>0</v>
      </c>
      <c r="L59" s="186"/>
      <c r="M59" s="205"/>
      <c r="N59" s="379">
        <v>0</v>
      </c>
      <c r="O59" s="788"/>
      <c r="P59" s="382" t="s">
        <v>429</v>
      </c>
      <c r="Q59" s="392" t="e">
        <f t="shared" si="4"/>
        <v>#DIV/0!</v>
      </c>
      <c r="R59" s="5">
        <f t="shared" si="5"/>
        <v>0</v>
      </c>
    </row>
    <row r="60" spans="1:18" ht="45">
      <c r="A60" s="800">
        <v>13</v>
      </c>
      <c r="B60" s="789" t="s">
        <v>4</v>
      </c>
      <c r="C60" s="789" t="s">
        <v>20</v>
      </c>
      <c r="D60" s="765" t="s">
        <v>53</v>
      </c>
      <c r="E60" s="801" t="s">
        <v>16</v>
      </c>
      <c r="F60" s="803">
        <v>1548180.56</v>
      </c>
      <c r="G60" s="789" t="s">
        <v>266</v>
      </c>
      <c r="H60" s="184" t="s">
        <v>146</v>
      </c>
      <c r="I60" s="777" t="s">
        <v>251</v>
      </c>
      <c r="J60" s="185">
        <v>1105</v>
      </c>
      <c r="K60" s="185">
        <f t="shared" si="0"/>
        <v>940</v>
      </c>
      <c r="L60" s="189">
        <v>940</v>
      </c>
      <c r="M60" s="206"/>
      <c r="N60" s="183">
        <f t="shared" si="1"/>
        <v>0.8506787330316742</v>
      </c>
      <c r="O60" s="786">
        <f>(K60+K61)/F60</f>
        <v>0.0011788030719104235</v>
      </c>
      <c r="P60" s="903" t="s">
        <v>414</v>
      </c>
      <c r="Q60" s="392">
        <f t="shared" si="4"/>
        <v>0.1493212669683258</v>
      </c>
      <c r="R60" s="5">
        <f t="shared" si="5"/>
        <v>165</v>
      </c>
    </row>
    <row r="61" spans="1:18" ht="48.75" customHeight="1">
      <c r="A61" s="856"/>
      <c r="B61" s="791"/>
      <c r="C61" s="791"/>
      <c r="D61" s="795"/>
      <c r="E61" s="852"/>
      <c r="F61" s="825"/>
      <c r="G61" s="791"/>
      <c r="H61" s="332" t="s">
        <v>147</v>
      </c>
      <c r="I61" s="778"/>
      <c r="J61" s="326">
        <v>885</v>
      </c>
      <c r="K61" s="326">
        <f t="shared" si="0"/>
        <v>885</v>
      </c>
      <c r="L61" s="189">
        <v>885</v>
      </c>
      <c r="M61" s="206"/>
      <c r="N61" s="325">
        <f t="shared" si="1"/>
        <v>1</v>
      </c>
      <c r="O61" s="788"/>
      <c r="P61" s="904"/>
      <c r="Q61" s="392">
        <f t="shared" si="4"/>
        <v>0</v>
      </c>
      <c r="R61" s="5">
        <f t="shared" si="5"/>
        <v>0</v>
      </c>
    </row>
    <row r="62" spans="1:18" ht="90">
      <c r="A62" s="321">
        <v>14</v>
      </c>
      <c r="B62" s="197" t="s">
        <v>4</v>
      </c>
      <c r="C62" s="197" t="s">
        <v>189</v>
      </c>
      <c r="D62" s="263" t="s">
        <v>299</v>
      </c>
      <c r="E62" s="207" t="s">
        <v>10</v>
      </c>
      <c r="F62" s="366">
        <v>24132550</v>
      </c>
      <c r="G62" s="362" t="s">
        <v>167</v>
      </c>
      <c r="H62" s="238" t="s">
        <v>295</v>
      </c>
      <c r="I62" s="264" t="s">
        <v>304</v>
      </c>
      <c r="J62" s="185">
        <v>43066.02</v>
      </c>
      <c r="K62" s="185">
        <f t="shared" si="0"/>
        <v>0</v>
      </c>
      <c r="L62" s="208">
        <v>0</v>
      </c>
      <c r="M62" s="190">
        <v>0</v>
      </c>
      <c r="N62" s="183">
        <f t="shared" si="1"/>
        <v>0</v>
      </c>
      <c r="O62" s="183">
        <f aca="true" t="shared" si="6" ref="O62:O72">K62/F62</f>
        <v>0</v>
      </c>
      <c r="P62" s="649" t="s">
        <v>587</v>
      </c>
      <c r="Q62" s="392">
        <f t="shared" si="4"/>
        <v>1</v>
      </c>
      <c r="R62" s="5">
        <f t="shared" si="5"/>
        <v>43066.02</v>
      </c>
    </row>
    <row r="63" spans="1:18" ht="396" customHeight="1">
      <c r="A63" s="800">
        <v>15</v>
      </c>
      <c r="B63" s="833" t="s">
        <v>4</v>
      </c>
      <c r="C63" s="833" t="s">
        <v>21</v>
      </c>
      <c r="D63" s="807" t="s">
        <v>54</v>
      </c>
      <c r="E63" s="801" t="s">
        <v>10</v>
      </c>
      <c r="F63" s="758">
        <v>53089709.94</v>
      </c>
      <c r="G63" s="760" t="s">
        <v>408</v>
      </c>
      <c r="H63" s="373" t="s">
        <v>140</v>
      </c>
      <c r="I63" s="192" t="s">
        <v>252</v>
      </c>
      <c r="J63" s="185">
        <v>459110.99</v>
      </c>
      <c r="K63" s="185">
        <v>109136.6</v>
      </c>
      <c r="L63" s="193">
        <v>109136.6</v>
      </c>
      <c r="M63" s="187"/>
      <c r="N63" s="183">
        <f t="shared" si="1"/>
        <v>0.23771288942571384</v>
      </c>
      <c r="O63" s="786">
        <f>(K63+K64+K65)/F63</f>
        <v>0.0024520958985672697</v>
      </c>
      <c r="P63" s="702" t="s">
        <v>617</v>
      </c>
      <c r="Q63" s="392">
        <f t="shared" si="4"/>
        <v>0.7622871105742862</v>
      </c>
      <c r="R63" s="5">
        <f t="shared" si="5"/>
        <v>349974.39</v>
      </c>
    </row>
    <row r="64" spans="1:18" ht="347.25" customHeight="1">
      <c r="A64" s="832"/>
      <c r="B64" s="834"/>
      <c r="C64" s="834"/>
      <c r="D64" s="808"/>
      <c r="E64" s="775"/>
      <c r="F64" s="776"/>
      <c r="G64" s="774"/>
      <c r="H64" s="416" t="s">
        <v>451</v>
      </c>
      <c r="I64" s="417" t="s">
        <v>452</v>
      </c>
      <c r="J64" s="415">
        <v>17087.4</v>
      </c>
      <c r="K64" s="415">
        <v>17087.4</v>
      </c>
      <c r="L64" s="193">
        <v>17087.4</v>
      </c>
      <c r="M64" s="218"/>
      <c r="N64" s="414">
        <f t="shared" si="1"/>
        <v>1</v>
      </c>
      <c r="O64" s="804"/>
      <c r="P64" s="472" t="s">
        <v>618</v>
      </c>
      <c r="Q64" s="392"/>
      <c r="R64" s="5"/>
    </row>
    <row r="65" spans="1:18" ht="63" customHeight="1">
      <c r="A65" s="798"/>
      <c r="B65" s="755"/>
      <c r="C65" s="755"/>
      <c r="D65" s="757"/>
      <c r="E65" s="769"/>
      <c r="F65" s="759"/>
      <c r="G65" s="757"/>
      <c r="H65" s="416" t="s">
        <v>469</v>
      </c>
      <c r="I65" s="465" t="s">
        <v>490</v>
      </c>
      <c r="J65" s="435">
        <v>3957.06</v>
      </c>
      <c r="K65" s="435">
        <v>3957.06</v>
      </c>
      <c r="L65" s="189">
        <v>3957.06</v>
      </c>
      <c r="M65" s="218"/>
      <c r="N65" s="463">
        <f t="shared" si="1"/>
        <v>1</v>
      </c>
      <c r="O65" s="817"/>
      <c r="P65" s="464" t="s">
        <v>491</v>
      </c>
      <c r="Q65" s="392"/>
      <c r="R65" s="5"/>
    </row>
    <row r="66" spans="1:18" ht="75">
      <c r="A66" s="321">
        <v>16</v>
      </c>
      <c r="B66" s="197" t="s">
        <v>4</v>
      </c>
      <c r="C66" s="197" t="s">
        <v>190</v>
      </c>
      <c r="D66" s="209" t="s">
        <v>55</v>
      </c>
      <c r="E66" s="202" t="s">
        <v>23</v>
      </c>
      <c r="F66" s="210">
        <v>168042284</v>
      </c>
      <c r="G66" s="374" t="s">
        <v>409</v>
      </c>
      <c r="H66" s="419" t="s">
        <v>454</v>
      </c>
      <c r="I66" s="317" t="s">
        <v>333</v>
      </c>
      <c r="J66" s="211">
        <v>277298</v>
      </c>
      <c r="K66" s="349">
        <f t="shared" si="0"/>
        <v>277298</v>
      </c>
      <c r="L66" s="186"/>
      <c r="M66" s="187">
        <v>277298</v>
      </c>
      <c r="N66" s="183">
        <f t="shared" si="1"/>
        <v>1</v>
      </c>
      <c r="O66" s="183">
        <f t="shared" si="6"/>
        <v>0.0016501680017631754</v>
      </c>
      <c r="P66" s="331" t="s">
        <v>536</v>
      </c>
      <c r="Q66" s="392">
        <f t="shared" si="4"/>
        <v>0</v>
      </c>
      <c r="R66" s="5">
        <f t="shared" si="5"/>
        <v>0</v>
      </c>
    </row>
    <row r="67" spans="1:18" ht="105">
      <c r="A67" s="321">
        <v>17</v>
      </c>
      <c r="B67" s="197" t="s">
        <v>4</v>
      </c>
      <c r="C67" s="212" t="s">
        <v>191</v>
      </c>
      <c r="D67" s="209" t="s">
        <v>567</v>
      </c>
      <c r="E67" s="213" t="s">
        <v>8</v>
      </c>
      <c r="F67" s="210">
        <v>44850000</v>
      </c>
      <c r="G67" s="375" t="s">
        <v>165</v>
      </c>
      <c r="H67" s="214" t="s">
        <v>142</v>
      </c>
      <c r="I67" s="215" t="s">
        <v>334</v>
      </c>
      <c r="J67" s="216">
        <v>9250.01</v>
      </c>
      <c r="K67" s="185">
        <f t="shared" si="0"/>
        <v>9250.01</v>
      </c>
      <c r="L67" s="189">
        <v>9250.01</v>
      </c>
      <c r="M67" s="143">
        <v>0</v>
      </c>
      <c r="N67" s="183">
        <f t="shared" si="1"/>
        <v>1</v>
      </c>
      <c r="O67" s="183">
        <f t="shared" si="6"/>
        <v>0.00020624325529542922</v>
      </c>
      <c r="P67" s="649" t="s">
        <v>588</v>
      </c>
      <c r="Q67" s="392">
        <f t="shared" si="4"/>
        <v>0</v>
      </c>
      <c r="R67" s="5">
        <f t="shared" si="5"/>
        <v>0</v>
      </c>
    </row>
    <row r="68" spans="1:18" ht="143.25" customHeight="1">
      <c r="A68" s="322">
        <v>18</v>
      </c>
      <c r="B68" s="212" t="s">
        <v>4</v>
      </c>
      <c r="C68" s="212" t="s">
        <v>192</v>
      </c>
      <c r="D68" s="209" t="s">
        <v>568</v>
      </c>
      <c r="E68" s="213" t="s">
        <v>8</v>
      </c>
      <c r="F68" s="210">
        <v>32000000</v>
      </c>
      <c r="G68" s="375" t="s">
        <v>410</v>
      </c>
      <c r="H68" s="214" t="s">
        <v>142</v>
      </c>
      <c r="I68" s="217" t="s">
        <v>253</v>
      </c>
      <c r="J68" s="216">
        <v>25876.89</v>
      </c>
      <c r="K68" s="185">
        <f t="shared" si="0"/>
        <v>16023.95</v>
      </c>
      <c r="L68" s="189">
        <v>16023.95</v>
      </c>
      <c r="M68" s="218"/>
      <c r="N68" s="183">
        <f t="shared" si="1"/>
        <v>0.6192378605002379</v>
      </c>
      <c r="O68" s="183">
        <f t="shared" si="6"/>
        <v>0.0005007484375000001</v>
      </c>
      <c r="P68" s="649" t="s">
        <v>589</v>
      </c>
      <c r="Q68" s="392">
        <f t="shared" si="4"/>
        <v>0.3807621394997621</v>
      </c>
      <c r="R68" s="5">
        <f t="shared" si="5"/>
        <v>9852.939999999999</v>
      </c>
    </row>
    <row r="69" spans="1:18" ht="279" customHeight="1">
      <c r="A69" s="800">
        <v>19</v>
      </c>
      <c r="B69" s="833" t="s">
        <v>4</v>
      </c>
      <c r="C69" s="833" t="s">
        <v>193</v>
      </c>
      <c r="D69" s="765" t="s">
        <v>204</v>
      </c>
      <c r="E69" s="801" t="s">
        <v>28</v>
      </c>
      <c r="F69" s="803">
        <v>144128467</v>
      </c>
      <c r="G69" s="760" t="s">
        <v>205</v>
      </c>
      <c r="H69" s="184" t="s">
        <v>140</v>
      </c>
      <c r="I69" s="829" t="s">
        <v>461</v>
      </c>
      <c r="J69" s="430">
        <v>9222024</v>
      </c>
      <c r="K69" s="185">
        <f t="shared" si="0"/>
        <v>9222024</v>
      </c>
      <c r="L69" s="404">
        <v>9222024</v>
      </c>
      <c r="M69" s="187">
        <v>0</v>
      </c>
      <c r="N69" s="183">
        <f t="shared" si="1"/>
        <v>1</v>
      </c>
      <c r="O69" s="786">
        <f>(K69+K70)/F69</f>
        <v>0.1279695009869216</v>
      </c>
      <c r="P69" s="644" t="s">
        <v>580</v>
      </c>
      <c r="Q69" s="392">
        <f t="shared" si="4"/>
        <v>0</v>
      </c>
      <c r="R69" s="5">
        <f t="shared" si="5"/>
        <v>0</v>
      </c>
    </row>
    <row r="70" spans="1:18" ht="60">
      <c r="A70" s="832"/>
      <c r="B70" s="834"/>
      <c r="C70" s="834"/>
      <c r="D70" s="774"/>
      <c r="E70" s="775"/>
      <c r="F70" s="776"/>
      <c r="G70" s="774"/>
      <c r="H70" s="412" t="s">
        <v>147</v>
      </c>
      <c r="I70" s="830"/>
      <c r="J70" s="430">
        <v>9222024</v>
      </c>
      <c r="K70" s="410">
        <v>9222024</v>
      </c>
      <c r="L70" s="404"/>
      <c r="M70" s="187">
        <v>9222024</v>
      </c>
      <c r="N70" s="411">
        <f t="shared" si="1"/>
        <v>1</v>
      </c>
      <c r="O70" s="788"/>
      <c r="P70" s="413" t="s">
        <v>450</v>
      </c>
      <c r="Q70" s="392"/>
      <c r="R70" s="5"/>
    </row>
    <row r="71" spans="1:18" ht="105">
      <c r="A71" s="798"/>
      <c r="B71" s="755"/>
      <c r="C71" s="755"/>
      <c r="D71" s="757"/>
      <c r="E71" s="769"/>
      <c r="F71" s="759"/>
      <c r="G71" s="757"/>
      <c r="H71" s="429" t="s">
        <v>460</v>
      </c>
      <c r="I71" s="217" t="s">
        <v>462</v>
      </c>
      <c r="J71" s="430">
        <v>0</v>
      </c>
      <c r="K71" s="428">
        <v>0</v>
      </c>
      <c r="L71" s="404"/>
      <c r="M71" s="187">
        <v>0</v>
      </c>
      <c r="N71" s="427"/>
      <c r="O71" s="427"/>
      <c r="P71" s="331" t="s">
        <v>479</v>
      </c>
      <c r="Q71" s="392"/>
      <c r="R71" s="5"/>
    </row>
    <row r="72" spans="1:18" ht="75" customHeight="1">
      <c r="A72" s="321">
        <v>20</v>
      </c>
      <c r="B72" s="197" t="s">
        <v>4</v>
      </c>
      <c r="C72" s="197" t="s">
        <v>194</v>
      </c>
      <c r="D72" s="377" t="s">
        <v>150</v>
      </c>
      <c r="E72" s="207" t="s">
        <v>149</v>
      </c>
      <c r="F72" s="366">
        <v>23352645</v>
      </c>
      <c r="G72" s="214" t="s">
        <v>166</v>
      </c>
      <c r="H72" s="238" t="s">
        <v>296</v>
      </c>
      <c r="I72" s="219" t="s">
        <v>254</v>
      </c>
      <c r="J72" s="185">
        <v>95544.63</v>
      </c>
      <c r="K72" s="185">
        <f t="shared" si="0"/>
        <v>0</v>
      </c>
      <c r="L72" s="208">
        <v>0</v>
      </c>
      <c r="M72" s="190"/>
      <c r="N72" s="183">
        <f t="shared" si="1"/>
        <v>0</v>
      </c>
      <c r="O72" s="183">
        <f t="shared" si="6"/>
        <v>0</v>
      </c>
      <c r="P72" s="508" t="s">
        <v>521</v>
      </c>
      <c r="Q72" s="392">
        <f t="shared" si="4"/>
        <v>1</v>
      </c>
      <c r="R72" s="5">
        <f t="shared" si="5"/>
        <v>95544.63</v>
      </c>
    </row>
    <row r="73" spans="1:18" ht="171" customHeight="1">
      <c r="A73" s="321">
        <v>21</v>
      </c>
      <c r="B73" s="197" t="s">
        <v>4</v>
      </c>
      <c r="C73" s="197" t="s">
        <v>29</v>
      </c>
      <c r="D73" s="220" t="s">
        <v>59</v>
      </c>
      <c r="E73" s="221" t="s">
        <v>16</v>
      </c>
      <c r="F73" s="210">
        <v>21907489</v>
      </c>
      <c r="G73" s="129" t="s">
        <v>166</v>
      </c>
      <c r="H73" s="184" t="s">
        <v>30</v>
      </c>
      <c r="I73" s="192" t="s">
        <v>255</v>
      </c>
      <c r="J73" s="194">
        <v>15000</v>
      </c>
      <c r="K73" s="326">
        <f t="shared" si="0"/>
        <v>15000</v>
      </c>
      <c r="L73" s="355">
        <v>15000</v>
      </c>
      <c r="M73" s="235"/>
      <c r="N73" s="368">
        <f>K73/J73</f>
        <v>1</v>
      </c>
      <c r="O73" s="368">
        <f>K73/F73</f>
        <v>0.0006846973653621371</v>
      </c>
      <c r="P73" s="348" t="s">
        <v>590</v>
      </c>
      <c r="Q73" s="392">
        <f t="shared" si="4"/>
        <v>0</v>
      </c>
      <c r="R73" s="5">
        <f t="shared" si="5"/>
        <v>0</v>
      </c>
    </row>
    <row r="74" spans="1:18" ht="45">
      <c r="A74" s="842">
        <v>22</v>
      </c>
      <c r="B74" s="836" t="s">
        <v>4</v>
      </c>
      <c r="C74" s="836" t="s">
        <v>161</v>
      </c>
      <c r="D74" s="837" t="s">
        <v>206</v>
      </c>
      <c r="E74" s="835" t="s">
        <v>10</v>
      </c>
      <c r="F74" s="803">
        <v>2279938.87</v>
      </c>
      <c r="G74" s="831" t="s">
        <v>297</v>
      </c>
      <c r="H74" s="184" t="s">
        <v>140</v>
      </c>
      <c r="I74" s="784" t="s">
        <v>268</v>
      </c>
      <c r="J74" s="194">
        <v>82379</v>
      </c>
      <c r="K74" s="185">
        <f t="shared" si="0"/>
        <v>82379</v>
      </c>
      <c r="L74" s="355">
        <v>82379</v>
      </c>
      <c r="M74" s="143"/>
      <c r="N74" s="183">
        <f t="shared" si="1"/>
        <v>1</v>
      </c>
      <c r="O74" s="786">
        <f>(K74+K75)/F74</f>
        <v>0.042461226164366414</v>
      </c>
      <c r="P74" s="265" t="s">
        <v>242</v>
      </c>
      <c r="Q74" s="392">
        <f t="shared" si="4"/>
        <v>0</v>
      </c>
      <c r="R74" s="5">
        <f t="shared" si="5"/>
        <v>0</v>
      </c>
    </row>
    <row r="75" spans="1:18" ht="45">
      <c r="A75" s="842"/>
      <c r="B75" s="836"/>
      <c r="C75" s="836"/>
      <c r="D75" s="837"/>
      <c r="E75" s="835"/>
      <c r="F75" s="825"/>
      <c r="G75" s="831"/>
      <c r="H75" s="184" t="s">
        <v>154</v>
      </c>
      <c r="I75" s="785"/>
      <c r="J75" s="194">
        <v>82379</v>
      </c>
      <c r="K75" s="185">
        <f t="shared" si="0"/>
        <v>14430</v>
      </c>
      <c r="L75" s="355">
        <v>14430</v>
      </c>
      <c r="M75" s="143"/>
      <c r="N75" s="183">
        <f t="shared" si="1"/>
        <v>0.17516600104395538</v>
      </c>
      <c r="O75" s="788"/>
      <c r="P75" s="357" t="s">
        <v>384</v>
      </c>
      <c r="Q75" s="392">
        <f t="shared" si="4"/>
        <v>0.8248339989560446</v>
      </c>
      <c r="R75" s="5">
        <f t="shared" si="5"/>
        <v>67949</v>
      </c>
    </row>
    <row r="76" spans="1:18" ht="45">
      <c r="A76" s="842">
        <v>23</v>
      </c>
      <c r="B76" s="836" t="s">
        <v>4</v>
      </c>
      <c r="C76" s="836" t="s">
        <v>162</v>
      </c>
      <c r="D76" s="837" t="s">
        <v>207</v>
      </c>
      <c r="E76" s="835" t="s">
        <v>10</v>
      </c>
      <c r="F76" s="803">
        <v>593179</v>
      </c>
      <c r="G76" s="831" t="s">
        <v>297</v>
      </c>
      <c r="H76" s="335" t="s">
        <v>140</v>
      </c>
      <c r="I76" s="784" t="s">
        <v>244</v>
      </c>
      <c r="J76" s="194">
        <v>12000</v>
      </c>
      <c r="K76" s="336">
        <f t="shared" si="0"/>
        <v>12000</v>
      </c>
      <c r="L76" s="355">
        <v>12000</v>
      </c>
      <c r="M76" s="143"/>
      <c r="N76" s="341">
        <f t="shared" si="1"/>
        <v>1</v>
      </c>
      <c r="O76" s="786">
        <f>(K76+K77)/F76</f>
        <v>0.02253114152726243</v>
      </c>
      <c r="P76" s="191" t="s">
        <v>243</v>
      </c>
      <c r="Q76" s="392">
        <f t="shared" si="4"/>
        <v>0</v>
      </c>
      <c r="R76" s="5">
        <f t="shared" si="5"/>
        <v>0</v>
      </c>
    </row>
    <row r="77" spans="1:18" ht="45">
      <c r="A77" s="842"/>
      <c r="B77" s="836"/>
      <c r="C77" s="836"/>
      <c r="D77" s="837"/>
      <c r="E77" s="835"/>
      <c r="F77" s="825"/>
      <c r="G77" s="831"/>
      <c r="H77" s="335" t="s">
        <v>154</v>
      </c>
      <c r="I77" s="785"/>
      <c r="J77" s="194">
        <v>12000</v>
      </c>
      <c r="K77" s="336">
        <f t="shared" si="0"/>
        <v>1365</v>
      </c>
      <c r="L77" s="355">
        <v>1365</v>
      </c>
      <c r="M77" s="143"/>
      <c r="N77" s="341">
        <f t="shared" si="1"/>
        <v>0.11375</v>
      </c>
      <c r="O77" s="788"/>
      <c r="P77" s="358" t="s">
        <v>385</v>
      </c>
      <c r="Q77" s="392">
        <f t="shared" si="4"/>
        <v>0.88625</v>
      </c>
      <c r="R77" s="5">
        <f t="shared" si="5"/>
        <v>10635</v>
      </c>
    </row>
    <row r="78" spans="1:18" ht="240" customHeight="1">
      <c r="A78" s="800">
        <v>24</v>
      </c>
      <c r="B78" s="789" t="s">
        <v>4</v>
      </c>
      <c r="C78" s="789" t="s">
        <v>370</v>
      </c>
      <c r="D78" s="844" t="s">
        <v>492</v>
      </c>
      <c r="E78" s="767" t="s">
        <v>8</v>
      </c>
      <c r="F78" s="758">
        <v>4012156.19</v>
      </c>
      <c r="G78" s="760" t="s">
        <v>411</v>
      </c>
      <c r="H78" s="345" t="s">
        <v>142</v>
      </c>
      <c r="I78" s="467" t="s">
        <v>373</v>
      </c>
      <c r="J78" s="346">
        <v>152732.25</v>
      </c>
      <c r="K78" s="347">
        <v>152732.25</v>
      </c>
      <c r="L78" s="266">
        <v>152732.25</v>
      </c>
      <c r="M78" s="343"/>
      <c r="N78" s="341">
        <f t="shared" si="1"/>
        <v>1</v>
      </c>
      <c r="O78" s="334">
        <f>K78/F78</f>
        <v>0.03806737394238882</v>
      </c>
      <c r="P78" s="650" t="s">
        <v>591</v>
      </c>
      <c r="Q78" s="392">
        <f t="shared" si="4"/>
        <v>0</v>
      </c>
      <c r="R78" s="5">
        <f t="shared" si="5"/>
        <v>0</v>
      </c>
    </row>
    <row r="79" spans="1:18" ht="321" customHeight="1">
      <c r="A79" s="798"/>
      <c r="B79" s="791"/>
      <c r="C79" s="791"/>
      <c r="D79" s="845"/>
      <c r="E79" s="843"/>
      <c r="F79" s="759"/>
      <c r="G79" s="848"/>
      <c r="H79" s="433" t="s">
        <v>142</v>
      </c>
      <c r="I79" s="434" t="s">
        <v>464</v>
      </c>
      <c r="J79" s="346">
        <v>1141.9</v>
      </c>
      <c r="K79" s="347">
        <v>1141.9</v>
      </c>
      <c r="L79" s="266">
        <v>1141.9</v>
      </c>
      <c r="M79" s="343"/>
      <c r="N79" s="341">
        <f t="shared" si="1"/>
        <v>1</v>
      </c>
      <c r="O79" s="431">
        <f>K79/F78</f>
        <v>0.00028461005651926033</v>
      </c>
      <c r="P79" s="432" t="s">
        <v>463</v>
      </c>
      <c r="Q79" s="392">
        <f t="shared" si="4"/>
        <v>0</v>
      </c>
      <c r="R79" s="5">
        <f t="shared" si="5"/>
        <v>0</v>
      </c>
    </row>
    <row r="80" spans="1:18" ht="373.5" customHeight="1">
      <c r="A80" s="333">
        <v>25</v>
      </c>
      <c r="B80" s="338" t="s">
        <v>4</v>
      </c>
      <c r="C80" s="351" t="s">
        <v>374</v>
      </c>
      <c r="D80" s="378" t="s">
        <v>428</v>
      </c>
      <c r="E80" s="342" t="s">
        <v>28</v>
      </c>
      <c r="F80" s="337">
        <v>34371616</v>
      </c>
      <c r="G80" s="215" t="s">
        <v>166</v>
      </c>
      <c r="H80" s="345" t="s">
        <v>372</v>
      </c>
      <c r="I80" s="364" t="s">
        <v>371</v>
      </c>
      <c r="J80" s="347">
        <v>75625</v>
      </c>
      <c r="K80" s="347">
        <v>75625</v>
      </c>
      <c r="L80" s="339"/>
      <c r="M80" s="340">
        <v>75625</v>
      </c>
      <c r="N80" s="341">
        <f>K80/J80</f>
        <v>1</v>
      </c>
      <c r="O80" s="334">
        <f>K80/F80</f>
        <v>0.002200216597322628</v>
      </c>
      <c r="P80" s="520" t="s">
        <v>537</v>
      </c>
      <c r="Q80" s="392">
        <f t="shared" si="4"/>
        <v>0</v>
      </c>
      <c r="R80" s="5">
        <f t="shared" si="5"/>
        <v>0</v>
      </c>
    </row>
    <row r="81" spans="1:18" ht="211.5" customHeight="1">
      <c r="A81" s="800">
        <v>26</v>
      </c>
      <c r="B81" s="789" t="s">
        <v>4</v>
      </c>
      <c r="C81" s="789" t="s">
        <v>375</v>
      </c>
      <c r="D81" s="818" t="s">
        <v>569</v>
      </c>
      <c r="E81" s="756" t="s">
        <v>8</v>
      </c>
      <c r="F81" s="758">
        <v>40000000</v>
      </c>
      <c r="G81" s="760" t="s">
        <v>412</v>
      </c>
      <c r="H81" s="806" t="s">
        <v>151</v>
      </c>
      <c r="I81" s="364" t="s">
        <v>396</v>
      </c>
      <c r="J81" s="347">
        <v>106552.6</v>
      </c>
      <c r="K81" s="347">
        <v>106552.6</v>
      </c>
      <c r="L81" s="422">
        <v>106552.6</v>
      </c>
      <c r="M81" s="405"/>
      <c r="N81" s="341">
        <f>K81/J81</f>
        <v>1</v>
      </c>
      <c r="O81" s="786">
        <f>(K81+K82+K83+K84+K85+K86)/F81</f>
        <v>0.05036212125</v>
      </c>
      <c r="P81" s="528" t="s">
        <v>541</v>
      </c>
      <c r="Q81" s="392">
        <f t="shared" si="4"/>
        <v>0</v>
      </c>
      <c r="R81" s="5">
        <f t="shared" si="5"/>
        <v>0</v>
      </c>
    </row>
    <row r="82" spans="1:18" ht="195">
      <c r="A82" s="797"/>
      <c r="B82" s="790"/>
      <c r="C82" s="790"/>
      <c r="D82" s="819"/>
      <c r="E82" s="820"/>
      <c r="F82" s="821"/>
      <c r="G82" s="822"/>
      <c r="H82" s="824"/>
      <c r="I82" s="364" t="s">
        <v>396</v>
      </c>
      <c r="J82" s="352">
        <v>29253.88</v>
      </c>
      <c r="K82" s="352">
        <v>29253.88</v>
      </c>
      <c r="L82" s="409">
        <v>29253.88</v>
      </c>
      <c r="M82" s="406"/>
      <c r="N82" s="341">
        <f>K82/J82</f>
        <v>1</v>
      </c>
      <c r="O82" s="787"/>
      <c r="P82" s="528" t="s">
        <v>542</v>
      </c>
      <c r="Q82" s="392">
        <f t="shared" si="4"/>
        <v>0</v>
      </c>
      <c r="R82" s="5">
        <f t="shared" si="5"/>
        <v>0</v>
      </c>
    </row>
    <row r="83" spans="1:18" ht="256.5" customHeight="1">
      <c r="A83" s="797"/>
      <c r="B83" s="790"/>
      <c r="C83" s="790"/>
      <c r="D83" s="819"/>
      <c r="E83" s="820"/>
      <c r="F83" s="821"/>
      <c r="G83" s="822"/>
      <c r="H83" s="824"/>
      <c r="I83" s="364" t="s">
        <v>397</v>
      </c>
      <c r="J83" s="352">
        <v>593135.95</v>
      </c>
      <c r="K83" s="352">
        <v>593135.95</v>
      </c>
      <c r="L83" s="409">
        <v>593135.95</v>
      </c>
      <c r="M83" s="406"/>
      <c r="N83" s="341">
        <f>K83/J83</f>
        <v>1</v>
      </c>
      <c r="O83" s="787"/>
      <c r="P83" s="528" t="s">
        <v>543</v>
      </c>
      <c r="Q83" s="392">
        <f t="shared" si="4"/>
        <v>0</v>
      </c>
      <c r="R83" s="5">
        <f t="shared" si="5"/>
        <v>0</v>
      </c>
    </row>
    <row r="84" spans="1:18" ht="261.75" customHeight="1">
      <c r="A84" s="797"/>
      <c r="B84" s="790"/>
      <c r="C84" s="790"/>
      <c r="D84" s="819"/>
      <c r="E84" s="820"/>
      <c r="F84" s="821"/>
      <c r="G84" s="822"/>
      <c r="H84" s="824"/>
      <c r="I84" s="364" t="s">
        <v>396</v>
      </c>
      <c r="J84" s="352">
        <v>71182.18</v>
      </c>
      <c r="K84" s="352">
        <v>71182.18</v>
      </c>
      <c r="L84" s="409">
        <v>71182.18</v>
      </c>
      <c r="M84" s="406"/>
      <c r="N84" s="341">
        <f>K84/J84</f>
        <v>1</v>
      </c>
      <c r="O84" s="787"/>
      <c r="P84" s="624" t="s">
        <v>555</v>
      </c>
      <c r="Q84" s="392">
        <f t="shared" si="4"/>
        <v>0</v>
      </c>
      <c r="R84" s="5">
        <f t="shared" si="5"/>
        <v>0</v>
      </c>
    </row>
    <row r="85" spans="1:18" ht="183.75" customHeight="1">
      <c r="A85" s="797"/>
      <c r="B85" s="790"/>
      <c r="C85" s="790"/>
      <c r="D85" s="819"/>
      <c r="E85" s="820"/>
      <c r="F85" s="821"/>
      <c r="G85" s="822"/>
      <c r="H85" s="824"/>
      <c r="I85" s="365" t="s">
        <v>396</v>
      </c>
      <c r="J85" s="354">
        <v>482088.81</v>
      </c>
      <c r="K85" s="354">
        <v>482088.81</v>
      </c>
      <c r="L85" s="409">
        <v>482088.81</v>
      </c>
      <c r="M85" s="406"/>
      <c r="N85" s="353">
        <f aca="true" t="shared" si="7" ref="N85:N102">K85/J85</f>
        <v>1</v>
      </c>
      <c r="O85" s="787"/>
      <c r="P85" s="528" t="s">
        <v>544</v>
      </c>
      <c r="Q85" s="392">
        <f t="shared" si="4"/>
        <v>0</v>
      </c>
      <c r="R85" s="5">
        <f t="shared" si="5"/>
        <v>0</v>
      </c>
    </row>
    <row r="86" spans="1:18" ht="120">
      <c r="A86" s="832"/>
      <c r="B86" s="774"/>
      <c r="C86" s="774"/>
      <c r="D86" s="774"/>
      <c r="E86" s="774"/>
      <c r="F86" s="776"/>
      <c r="G86" s="822"/>
      <c r="H86" s="403"/>
      <c r="I86" s="408" t="s">
        <v>448</v>
      </c>
      <c r="J86" s="354">
        <v>732271.43</v>
      </c>
      <c r="K86" s="354">
        <v>732271.43</v>
      </c>
      <c r="L86" s="423">
        <v>732271.43</v>
      </c>
      <c r="M86" s="407"/>
      <c r="N86" s="402">
        <f t="shared" si="7"/>
        <v>1</v>
      </c>
      <c r="O86" s="817"/>
      <c r="P86" s="528" t="s">
        <v>545</v>
      </c>
      <c r="Q86" s="392">
        <f t="shared" si="4"/>
        <v>0</v>
      </c>
      <c r="R86" s="5">
        <f t="shared" si="5"/>
        <v>0</v>
      </c>
    </row>
    <row r="87" spans="1:18" ht="69.75" customHeight="1">
      <c r="A87" s="798"/>
      <c r="B87" s="757"/>
      <c r="C87" s="757"/>
      <c r="D87" s="757"/>
      <c r="E87" s="757"/>
      <c r="F87" s="759"/>
      <c r="G87" s="823"/>
      <c r="H87" s="511" t="s">
        <v>460</v>
      </c>
      <c r="I87" s="514" t="s">
        <v>523</v>
      </c>
      <c r="J87" s="354">
        <v>0</v>
      </c>
      <c r="K87" s="354">
        <v>0</v>
      </c>
      <c r="L87" s="512">
        <v>0</v>
      </c>
      <c r="M87" s="407">
        <v>0</v>
      </c>
      <c r="N87" s="509"/>
      <c r="O87" s="510"/>
      <c r="P87" s="513" t="s">
        <v>522</v>
      </c>
      <c r="Q87" s="392" t="e">
        <f t="shared" si="4"/>
        <v>#DIV/0!</v>
      </c>
      <c r="R87" s="5">
        <f t="shared" si="5"/>
        <v>0</v>
      </c>
    </row>
    <row r="88" spans="1:18" ht="105">
      <c r="A88" s="800">
        <v>27</v>
      </c>
      <c r="B88" s="833" t="s">
        <v>4</v>
      </c>
      <c r="C88" s="833" t="s">
        <v>379</v>
      </c>
      <c r="D88" s="754" t="s">
        <v>570</v>
      </c>
      <c r="E88" s="756" t="s">
        <v>8</v>
      </c>
      <c r="F88" s="758">
        <v>36420736.98</v>
      </c>
      <c r="G88" s="760" t="s">
        <v>205</v>
      </c>
      <c r="H88" s="363" t="s">
        <v>151</v>
      </c>
      <c r="I88" s="367" t="s">
        <v>399</v>
      </c>
      <c r="J88" s="211">
        <v>20570</v>
      </c>
      <c r="K88" s="211">
        <f>L88+M88</f>
        <v>3342.63</v>
      </c>
      <c r="L88" s="189"/>
      <c r="M88" s="190">
        <v>3342.63</v>
      </c>
      <c r="N88" s="341">
        <f t="shared" si="7"/>
        <v>0.1625002430724356</v>
      </c>
      <c r="O88" s="341">
        <f>K88/F88</f>
        <v>9.177820871212915E-05</v>
      </c>
      <c r="P88" s="521" t="s">
        <v>538</v>
      </c>
      <c r="Q88" s="392">
        <f t="shared" si="4"/>
        <v>0.8374997569275644</v>
      </c>
      <c r="R88" s="5">
        <f t="shared" si="5"/>
        <v>17227.37</v>
      </c>
    </row>
    <row r="89" spans="1:18" ht="76.5" customHeight="1">
      <c r="A89" s="798"/>
      <c r="B89" s="755"/>
      <c r="C89" s="755"/>
      <c r="D89" s="755"/>
      <c r="E89" s="757"/>
      <c r="F89" s="759"/>
      <c r="G89" s="757"/>
      <c r="H89" s="640" t="s">
        <v>571</v>
      </c>
      <c r="I89" s="641" t="s">
        <v>572</v>
      </c>
      <c r="J89" s="211">
        <v>2723735.07</v>
      </c>
      <c r="K89" s="211">
        <f>L89+M89</f>
        <v>2723735.07</v>
      </c>
      <c r="L89" s="189"/>
      <c r="M89" s="190">
        <v>2723735.07</v>
      </c>
      <c r="N89" s="341">
        <f t="shared" si="7"/>
        <v>1</v>
      </c>
      <c r="O89" s="341">
        <f>K89/F88</f>
        <v>0.07478528156900575</v>
      </c>
      <c r="P89" s="654" t="s">
        <v>597</v>
      </c>
      <c r="Q89" s="392"/>
      <c r="R89" s="5"/>
    </row>
    <row r="90" spans="1:18" ht="60">
      <c r="A90" s="800">
        <v>28</v>
      </c>
      <c r="B90" s="833" t="s">
        <v>4</v>
      </c>
      <c r="C90" s="789" t="s">
        <v>395</v>
      </c>
      <c r="D90" s="847" t="s">
        <v>465</v>
      </c>
      <c r="E90" s="756" t="s">
        <v>8</v>
      </c>
      <c r="F90" s="758">
        <v>143720000</v>
      </c>
      <c r="G90" s="760" t="s">
        <v>205</v>
      </c>
      <c r="H90" s="806" t="s">
        <v>151</v>
      </c>
      <c r="I90" s="376" t="s">
        <v>406</v>
      </c>
      <c r="J90" s="211">
        <v>344617.16</v>
      </c>
      <c r="K90" s="211">
        <v>344617.16</v>
      </c>
      <c r="L90" s="193">
        <v>344617.16</v>
      </c>
      <c r="M90" s="190"/>
      <c r="N90" s="341">
        <f t="shared" si="7"/>
        <v>1</v>
      </c>
      <c r="O90" s="786">
        <f>(K90+K91)/F90</f>
        <v>0.01696334887280824</v>
      </c>
      <c r="P90" s="420" t="s">
        <v>423</v>
      </c>
      <c r="Q90" s="392">
        <f t="shared" si="4"/>
        <v>0</v>
      </c>
      <c r="R90" s="5">
        <f t="shared" si="5"/>
        <v>0</v>
      </c>
    </row>
    <row r="91" spans="1:18" ht="112.5" customHeight="1">
      <c r="A91" s="832"/>
      <c r="B91" s="846"/>
      <c r="C91" s="774"/>
      <c r="D91" s="774"/>
      <c r="E91" s="774"/>
      <c r="F91" s="776"/>
      <c r="G91" s="774"/>
      <c r="H91" s="774"/>
      <c r="I91" s="442" t="s">
        <v>453</v>
      </c>
      <c r="J91" s="443">
        <v>2093355.34</v>
      </c>
      <c r="K91" s="443">
        <v>2093355.34</v>
      </c>
      <c r="L91" s="424">
        <v>2093355.34</v>
      </c>
      <c r="M91" s="444"/>
      <c r="N91" s="441">
        <f t="shared" si="7"/>
        <v>1</v>
      </c>
      <c r="O91" s="804"/>
      <c r="P91" s="646" t="s">
        <v>583</v>
      </c>
      <c r="Q91" s="418">
        <f t="shared" si="4"/>
        <v>0</v>
      </c>
      <c r="R91" s="37">
        <f t="shared" si="5"/>
        <v>0</v>
      </c>
    </row>
    <row r="92" spans="1:18" ht="33" customHeight="1">
      <c r="A92" s="832"/>
      <c r="B92" s="846"/>
      <c r="C92" s="774"/>
      <c r="D92" s="774"/>
      <c r="E92" s="774"/>
      <c r="F92" s="776"/>
      <c r="G92" s="774"/>
      <c r="H92" s="643" t="s">
        <v>581</v>
      </c>
      <c r="I92" s="647" t="s">
        <v>584</v>
      </c>
      <c r="J92" s="481">
        <v>0</v>
      </c>
      <c r="K92" s="481">
        <v>0</v>
      </c>
      <c r="L92" s="459">
        <v>0</v>
      </c>
      <c r="M92" s="446"/>
      <c r="N92" s="642"/>
      <c r="O92" s="4"/>
      <c r="P92" s="645" t="s">
        <v>582</v>
      </c>
      <c r="Q92" s="418" t="e">
        <f t="shared" si="4"/>
        <v>#DIV/0!</v>
      </c>
      <c r="R92" s="37">
        <f t="shared" si="5"/>
        <v>0</v>
      </c>
    </row>
    <row r="93" spans="1:18" ht="129" customHeight="1">
      <c r="A93" s="798"/>
      <c r="B93" s="755"/>
      <c r="C93" s="757"/>
      <c r="D93" s="757"/>
      <c r="E93" s="757"/>
      <c r="F93" s="759"/>
      <c r="G93" s="757"/>
      <c r="H93" s="643" t="s">
        <v>460</v>
      </c>
      <c r="I93" s="635" t="s">
        <v>562</v>
      </c>
      <c r="J93" s="481">
        <v>0</v>
      </c>
      <c r="K93" s="481">
        <v>0</v>
      </c>
      <c r="L93" s="459">
        <v>0</v>
      </c>
      <c r="M93" s="446"/>
      <c r="N93" s="447"/>
      <c r="O93" s="4"/>
      <c r="P93" s="658" t="s">
        <v>605</v>
      </c>
      <c r="Q93" s="418" t="e">
        <f t="shared" si="4"/>
        <v>#DIV/0!</v>
      </c>
      <c r="R93" s="37">
        <f t="shared" si="5"/>
        <v>0</v>
      </c>
    </row>
    <row r="94" spans="1:18" ht="104.25" customHeight="1">
      <c r="A94" s="445">
        <v>29</v>
      </c>
      <c r="B94" s="11" t="s">
        <v>4</v>
      </c>
      <c r="C94" s="460" t="s">
        <v>484</v>
      </c>
      <c r="D94" s="479" t="s">
        <v>485</v>
      </c>
      <c r="E94" s="461" t="s">
        <v>477</v>
      </c>
      <c r="F94" s="462">
        <v>1749549.32</v>
      </c>
      <c r="G94" s="469"/>
      <c r="H94" s="469" t="s">
        <v>486</v>
      </c>
      <c r="I94" s="653" t="s">
        <v>596</v>
      </c>
      <c r="J94" s="468">
        <v>40274.5</v>
      </c>
      <c r="K94" s="468">
        <v>40274.5</v>
      </c>
      <c r="L94" s="458">
        <v>40274.5</v>
      </c>
      <c r="M94" s="446"/>
      <c r="N94" s="447">
        <f t="shared" si="7"/>
        <v>1</v>
      </c>
      <c r="O94" s="712">
        <f>K94/F94</f>
        <v>0.023019928355034882</v>
      </c>
      <c r="P94" s="648" t="s">
        <v>592</v>
      </c>
      <c r="Q94" s="418">
        <f t="shared" si="4"/>
        <v>0</v>
      </c>
      <c r="R94" s="37">
        <f t="shared" si="5"/>
        <v>0</v>
      </c>
    </row>
    <row r="95" spans="1:18" ht="75" customHeight="1">
      <c r="A95" s="445">
        <v>30</v>
      </c>
      <c r="B95" s="11" t="s">
        <v>4</v>
      </c>
      <c r="C95" s="625" t="s">
        <v>556</v>
      </c>
      <c r="D95" s="626" t="s">
        <v>557</v>
      </c>
      <c r="E95" s="627" t="s">
        <v>23</v>
      </c>
      <c r="F95" s="462">
        <v>371369</v>
      </c>
      <c r="G95" s="623"/>
      <c r="H95" s="628" t="s">
        <v>481</v>
      </c>
      <c r="I95" s="629" t="s">
        <v>558</v>
      </c>
      <c r="J95" s="631" t="s">
        <v>560</v>
      </c>
      <c r="K95" s="481"/>
      <c r="L95" s="459"/>
      <c r="M95" s="446"/>
      <c r="N95" s="447"/>
      <c r="O95" s="4"/>
      <c r="P95" s="630" t="s">
        <v>559</v>
      </c>
      <c r="Q95" s="418"/>
      <c r="R95" s="37"/>
    </row>
    <row r="96" spans="1:18" ht="75" customHeight="1">
      <c r="A96" s="445">
        <v>31</v>
      </c>
      <c r="B96" s="11" t="s">
        <v>4</v>
      </c>
      <c r="C96" s="625" t="s">
        <v>614</v>
      </c>
      <c r="D96" s="699" t="s">
        <v>615</v>
      </c>
      <c r="E96" s="700" t="s">
        <v>8</v>
      </c>
      <c r="F96" s="462">
        <v>99892339.07</v>
      </c>
      <c r="G96" s="698" t="s">
        <v>165</v>
      </c>
      <c r="H96" s="698"/>
      <c r="I96" s="629"/>
      <c r="J96" s="631"/>
      <c r="K96" s="481"/>
      <c r="L96" s="459"/>
      <c r="M96" s="446"/>
      <c r="N96" s="447"/>
      <c r="O96" s="4"/>
      <c r="P96" s="701" t="s">
        <v>616</v>
      </c>
      <c r="Q96" s="418"/>
      <c r="R96" s="37"/>
    </row>
    <row r="97" spans="1:18" ht="79.5" customHeight="1">
      <c r="A97" s="445" t="s">
        <v>474</v>
      </c>
      <c r="B97" s="11" t="s">
        <v>4</v>
      </c>
      <c r="C97" s="452" t="s">
        <v>472</v>
      </c>
      <c r="D97" s="469" t="s">
        <v>475</v>
      </c>
      <c r="E97" s="469" t="s">
        <v>477</v>
      </c>
      <c r="F97" s="480">
        <v>2478282.9</v>
      </c>
      <c r="G97" s="469" t="s">
        <v>478</v>
      </c>
      <c r="H97" s="469" t="s">
        <v>481</v>
      </c>
      <c r="I97" s="466" t="s">
        <v>493</v>
      </c>
      <c r="J97" s="468">
        <v>206894.19</v>
      </c>
      <c r="K97" s="468">
        <v>206894.19</v>
      </c>
      <c r="L97" s="458">
        <v>206894.19</v>
      </c>
      <c r="M97" s="446"/>
      <c r="N97" s="447">
        <f t="shared" si="7"/>
        <v>1</v>
      </c>
      <c r="O97" s="712">
        <f>K97/F97</f>
        <v>0.08348287840746511</v>
      </c>
      <c r="P97" s="473" t="s">
        <v>482</v>
      </c>
      <c r="Q97" s="418">
        <f t="shared" si="4"/>
        <v>0</v>
      </c>
      <c r="R97" s="37">
        <f t="shared" si="5"/>
        <v>0</v>
      </c>
    </row>
    <row r="98" spans="1:18" ht="90.75" customHeight="1">
      <c r="A98" s="488" t="s">
        <v>474</v>
      </c>
      <c r="B98" s="489" t="s">
        <v>4</v>
      </c>
      <c r="C98" s="487" t="s">
        <v>473</v>
      </c>
      <c r="D98" s="484" t="s">
        <v>476</v>
      </c>
      <c r="E98" s="483" t="s">
        <v>477</v>
      </c>
      <c r="F98" s="490">
        <v>1301000</v>
      </c>
      <c r="G98" s="483" t="s">
        <v>478</v>
      </c>
      <c r="H98" s="483" t="s">
        <v>481</v>
      </c>
      <c r="I98" s="491" t="s">
        <v>483</v>
      </c>
      <c r="J98" s="482">
        <v>13528.35</v>
      </c>
      <c r="K98" s="482">
        <v>13528.35</v>
      </c>
      <c r="L98" s="492">
        <v>13528.35</v>
      </c>
      <c r="M98" s="493"/>
      <c r="N98" s="494">
        <f t="shared" si="7"/>
        <v>1</v>
      </c>
      <c r="O98" s="712">
        <f>K98/F98</f>
        <v>0.010398424289008456</v>
      </c>
      <c r="P98" s="646" t="s">
        <v>593</v>
      </c>
      <c r="Q98" s="418">
        <f t="shared" si="4"/>
        <v>0</v>
      </c>
      <c r="R98" s="37">
        <f t="shared" si="5"/>
        <v>0</v>
      </c>
    </row>
    <row r="99" spans="1:18" ht="173.25" customHeight="1">
      <c r="A99" s="857" t="s">
        <v>474</v>
      </c>
      <c r="B99" s="859" t="s">
        <v>4</v>
      </c>
      <c r="C99" s="860" t="s">
        <v>511</v>
      </c>
      <c r="D99" s="863" t="s">
        <v>512</v>
      </c>
      <c r="E99" s="841" t="s">
        <v>510</v>
      </c>
      <c r="F99" s="838">
        <v>106386773</v>
      </c>
      <c r="G99" s="841" t="s">
        <v>516</v>
      </c>
      <c r="H99" s="504" t="s">
        <v>514</v>
      </c>
      <c r="I99" s="505" t="s">
        <v>515</v>
      </c>
      <c r="J99" s="481">
        <v>534795</v>
      </c>
      <c r="K99" s="481">
        <v>534795</v>
      </c>
      <c r="L99" s="458"/>
      <c r="M99" s="446">
        <v>534795</v>
      </c>
      <c r="N99" s="447">
        <f t="shared" si="7"/>
        <v>1</v>
      </c>
      <c r="O99" s="712">
        <f>K99/F99</f>
        <v>0.005026893709803568</v>
      </c>
      <c r="P99" s="515" t="s">
        <v>525</v>
      </c>
      <c r="Q99" s="418">
        <f t="shared" si="4"/>
        <v>0</v>
      </c>
      <c r="R99" s="37">
        <f t="shared" si="5"/>
        <v>0</v>
      </c>
    </row>
    <row r="100" spans="1:18" ht="89.25" customHeight="1">
      <c r="A100" s="832"/>
      <c r="B100" s="846"/>
      <c r="C100" s="861"/>
      <c r="D100" s="864"/>
      <c r="E100" s="774"/>
      <c r="F100" s="839"/>
      <c r="G100" s="774"/>
      <c r="H100" s="504" t="s">
        <v>514</v>
      </c>
      <c r="I100" s="505" t="s">
        <v>515</v>
      </c>
      <c r="J100" s="481">
        <v>165444.2</v>
      </c>
      <c r="K100" s="481">
        <v>165444.2</v>
      </c>
      <c r="L100" s="458"/>
      <c r="M100" s="446">
        <v>165444.2</v>
      </c>
      <c r="N100" s="447">
        <f t="shared" si="7"/>
        <v>1</v>
      </c>
      <c r="O100" s="712">
        <f>K100/F99*100</f>
        <v>0.1555120014778529</v>
      </c>
      <c r="P100" s="506" t="s">
        <v>517</v>
      </c>
      <c r="Q100" s="418">
        <f t="shared" si="4"/>
        <v>0</v>
      </c>
      <c r="R100" s="37">
        <f t="shared" si="5"/>
        <v>0</v>
      </c>
    </row>
    <row r="101" spans="1:18" ht="102" customHeight="1" thickBot="1">
      <c r="A101" s="798"/>
      <c r="B101" s="755"/>
      <c r="C101" s="862"/>
      <c r="D101" s="865"/>
      <c r="E101" s="757"/>
      <c r="F101" s="840"/>
      <c r="G101" s="757"/>
      <c r="H101" s="504" t="s">
        <v>514</v>
      </c>
      <c r="I101" s="505" t="s">
        <v>515</v>
      </c>
      <c r="J101" s="481">
        <v>134481.56</v>
      </c>
      <c r="K101" s="481">
        <v>134481.56</v>
      </c>
      <c r="L101" s="458"/>
      <c r="M101" s="446">
        <v>134481.56</v>
      </c>
      <c r="N101" s="447">
        <f t="shared" si="7"/>
        <v>1</v>
      </c>
      <c r="O101" s="712">
        <f>K101/F99*100</f>
        <v>0.12640815790135868</v>
      </c>
      <c r="P101" s="515" t="s">
        <v>524</v>
      </c>
      <c r="Q101" s="418">
        <f t="shared" si="4"/>
        <v>0</v>
      </c>
      <c r="R101" s="37">
        <f t="shared" si="5"/>
        <v>0</v>
      </c>
    </row>
    <row r="102" spans="1:18" ht="32.25" customHeight="1" thickBot="1">
      <c r="A102" s="853" t="s">
        <v>129</v>
      </c>
      <c r="B102" s="854"/>
      <c r="C102" s="854"/>
      <c r="D102" s="854"/>
      <c r="E102" s="855"/>
      <c r="F102" s="448">
        <f>SUM(F5:F101)</f>
        <v>1427441020.45</v>
      </c>
      <c r="G102" s="449"/>
      <c r="H102" s="450"/>
      <c r="I102" s="451"/>
      <c r="J102" s="474">
        <f>SUM(J5:J101)</f>
        <v>227964257.79999995</v>
      </c>
      <c r="K102" s="475">
        <f>SUM(K5:K101)</f>
        <v>119458561.52</v>
      </c>
      <c r="L102" s="476">
        <f>SUM(L5:L101)</f>
        <v>91039896.32000002</v>
      </c>
      <c r="M102" s="477">
        <f>SUM(M5:M101)</f>
        <v>28418665.199999996</v>
      </c>
      <c r="N102" s="478">
        <f t="shared" si="7"/>
        <v>0.5240232072907002</v>
      </c>
      <c r="O102" s="478">
        <f>K102/F102</f>
        <v>0.08368721355810606</v>
      </c>
      <c r="P102" s="495" t="s">
        <v>213</v>
      </c>
      <c r="Q102" s="222">
        <f>R102/J102</f>
        <v>0.4759767927092998</v>
      </c>
      <c r="R102" s="344">
        <f>J102-K102</f>
        <v>108505696.27999996</v>
      </c>
    </row>
    <row r="103" spans="1:18" ht="28.5" customHeight="1">
      <c r="A103" s="223"/>
      <c r="B103" s="253" t="s">
        <v>157</v>
      </c>
      <c r="C103" s="858" t="s">
        <v>228</v>
      </c>
      <c r="D103" s="858"/>
      <c r="E103" s="858"/>
      <c r="F103" s="254"/>
      <c r="G103" s="255"/>
      <c r="H103" s="255"/>
      <c r="I103" s="256"/>
      <c r="J103" s="318" t="s">
        <v>213</v>
      </c>
      <c r="K103" s="224" t="s">
        <v>213</v>
      </c>
      <c r="L103" s="225">
        <f>L5+L6+L8+L10+L11+L12+L13+L14+L15+L16+L17+L18+L19+L20+L21+L22+L23+L28+L30+L31+L32+L33+L34+L35+L36+L38+L39+L44+L45+L54+L55+L57+L60+L61+L65+L67+L68+L73+L74+L75+L76+L77+L78+L79+L94+L97+L98</f>
        <v>3714600.37</v>
      </c>
      <c r="M103" s="226" t="s">
        <v>213</v>
      </c>
      <c r="N103" s="227" t="s">
        <v>213</v>
      </c>
      <c r="O103" s="227" t="s">
        <v>213</v>
      </c>
      <c r="P103" s="258" t="s">
        <v>213</v>
      </c>
      <c r="Q103" s="260" t="s">
        <v>213</v>
      </c>
      <c r="R103" s="260" t="s">
        <v>213</v>
      </c>
    </row>
    <row r="104" spans="1:18" ht="27" customHeight="1">
      <c r="A104" s="223"/>
      <c r="B104" s="320" t="s">
        <v>157</v>
      </c>
      <c r="C104" s="849" t="s">
        <v>358</v>
      </c>
      <c r="D104" s="849"/>
      <c r="E104" s="849"/>
      <c r="F104" s="849"/>
      <c r="G104" s="849"/>
      <c r="H104" s="849"/>
      <c r="I104" s="850"/>
      <c r="J104" s="319" t="s">
        <v>213</v>
      </c>
      <c r="K104" s="228" t="s">
        <v>213</v>
      </c>
      <c r="L104" s="229">
        <f>L40+L41+L42+L43+L56+L63+L64+L69+L81+L82+L83+L84+L85+L86+L90+L91</f>
        <v>87325295.95</v>
      </c>
      <c r="M104" s="230">
        <f>M102</f>
        <v>28418665.199999996</v>
      </c>
      <c r="N104" s="231" t="s">
        <v>213</v>
      </c>
      <c r="O104" s="231" t="s">
        <v>213</v>
      </c>
      <c r="P104" s="259" t="s">
        <v>213</v>
      </c>
      <c r="Q104" s="261" t="s">
        <v>213</v>
      </c>
      <c r="R104" s="261" t="s">
        <v>213</v>
      </c>
    </row>
    <row r="105" spans="1:15" ht="15">
      <c r="A105" s="66"/>
      <c r="B105" s="158"/>
      <c r="C105" s="71"/>
      <c r="D105" s="68"/>
      <c r="E105" s="159"/>
      <c r="F105" s="159"/>
      <c r="G105" s="159"/>
      <c r="H105" s="159"/>
      <c r="I105" s="159"/>
      <c r="J105" s="159"/>
      <c r="K105" s="159"/>
      <c r="L105" s="160"/>
      <c r="M105" s="71"/>
      <c r="N105" s="71"/>
      <c r="O105" s="71"/>
    </row>
    <row r="106" spans="1:15" ht="15">
      <c r="A106" s="66"/>
      <c r="B106" s="161"/>
      <c r="C106" s="154"/>
      <c r="D106" s="58"/>
      <c r="E106" s="162"/>
      <c r="F106" s="162"/>
      <c r="G106" s="162"/>
      <c r="H106" s="162"/>
      <c r="I106" s="162"/>
      <c r="J106" s="162"/>
      <c r="K106" s="162"/>
      <c r="L106" s="160"/>
      <c r="M106" s="71"/>
      <c r="N106" s="71"/>
      <c r="O106" s="71"/>
    </row>
    <row r="107" spans="1:15" ht="15">
      <c r="A107" s="66"/>
      <c r="B107" s="161"/>
      <c r="C107" s="154"/>
      <c r="D107" s="58"/>
      <c r="E107" s="162"/>
      <c r="F107" s="162"/>
      <c r="G107" s="162"/>
      <c r="H107" s="162"/>
      <c r="I107" s="162"/>
      <c r="J107" s="163"/>
      <c r="K107" s="163"/>
      <c r="L107" s="160"/>
      <c r="M107" s="71"/>
      <c r="N107" s="172"/>
      <c r="O107" s="172"/>
    </row>
    <row r="108" spans="1:15" ht="15">
      <c r="A108" s="66"/>
      <c r="B108" s="161"/>
      <c r="C108" s="155"/>
      <c r="D108" s="58"/>
      <c r="E108" s="162"/>
      <c r="F108" s="162"/>
      <c r="G108" s="162"/>
      <c r="H108" s="162"/>
      <c r="I108" s="162"/>
      <c r="J108" s="162"/>
      <c r="K108" s="163"/>
      <c r="L108" s="160"/>
      <c r="M108" s="71"/>
      <c r="N108" s="71"/>
      <c r="O108" s="71"/>
    </row>
    <row r="109" spans="1:15" ht="15">
      <c r="A109" s="17"/>
      <c r="B109" s="148"/>
      <c r="C109" s="154"/>
      <c r="D109" s="148"/>
      <c r="E109" s="156"/>
      <c r="F109" s="156"/>
      <c r="G109" s="156"/>
      <c r="H109" s="156"/>
      <c r="I109" s="156"/>
      <c r="J109" s="156"/>
      <c r="K109" s="156"/>
      <c r="L109" s="20"/>
      <c r="M109" s="21"/>
      <c r="N109" s="21"/>
      <c r="O109" s="21"/>
    </row>
    <row r="110" spans="1:15" ht="15">
      <c r="A110" s="17"/>
      <c r="B110" s="150"/>
      <c r="C110" s="148"/>
      <c r="D110" s="148"/>
      <c r="E110" s="156"/>
      <c r="F110" s="156"/>
      <c r="G110" s="156"/>
      <c r="H110" s="156"/>
      <c r="I110" s="156"/>
      <c r="J110" s="156"/>
      <c r="K110" s="156"/>
      <c r="L110" s="20"/>
      <c r="M110" s="21"/>
      <c r="N110" s="21"/>
      <c r="O110" s="21"/>
    </row>
    <row r="111" spans="1:15" ht="15">
      <c r="A111" s="22"/>
      <c r="B111" s="151"/>
      <c r="C111" s="58"/>
      <c r="D111" s="149"/>
      <c r="E111" s="149"/>
      <c r="F111" s="149"/>
      <c r="G111" s="149"/>
      <c r="H111" s="149"/>
      <c r="I111" s="149"/>
      <c r="J111" s="149"/>
      <c r="K111" s="149"/>
      <c r="M111" s="21"/>
      <c r="N111" s="21"/>
      <c r="O111" s="21"/>
    </row>
    <row r="112" spans="1:15" ht="15">
      <c r="A112" s="22"/>
      <c r="B112" s="151"/>
      <c r="C112" s="58"/>
      <c r="D112" s="149"/>
      <c r="E112" s="149"/>
      <c r="F112" s="149"/>
      <c r="G112" s="149"/>
      <c r="H112" s="149"/>
      <c r="I112" s="149"/>
      <c r="J112" s="149"/>
      <c r="K112" s="149"/>
      <c r="L112" s="21"/>
      <c r="M112" s="21"/>
      <c r="N112" s="21"/>
      <c r="O112" s="21"/>
    </row>
    <row r="113" spans="1:15" ht="15">
      <c r="A113" s="22"/>
      <c r="B113" s="24"/>
      <c r="C113" s="58"/>
      <c r="D113" s="149"/>
      <c r="E113" s="149"/>
      <c r="F113" s="149"/>
      <c r="G113" s="149"/>
      <c r="H113" s="149"/>
      <c r="I113" s="149"/>
      <c r="J113" s="149"/>
      <c r="K113" s="149"/>
      <c r="L113" s="21"/>
      <c r="M113" s="21"/>
      <c r="N113" s="21"/>
      <c r="O113" s="21"/>
    </row>
    <row r="114" spans="1:16" ht="15">
      <c r="A114" s="22"/>
      <c r="B114" s="24"/>
      <c r="C114" s="58"/>
      <c r="D114" s="149"/>
      <c r="E114" s="149"/>
      <c r="F114" s="149"/>
      <c r="G114" s="149"/>
      <c r="H114" s="149"/>
      <c r="I114" s="149"/>
      <c r="J114" s="149"/>
      <c r="K114" s="21"/>
      <c r="L114" s="21"/>
      <c r="M114" s="21"/>
      <c r="N114" s="9"/>
      <c r="O114" s="9"/>
      <c r="P114" s="9"/>
    </row>
    <row r="115" spans="1:16" ht="15" customHeight="1">
      <c r="A115" s="22"/>
      <c r="B115" s="24"/>
      <c r="C115" s="58"/>
      <c r="D115" s="149"/>
      <c r="E115" s="149"/>
      <c r="F115" s="149"/>
      <c r="G115" s="149"/>
      <c r="H115" s="149"/>
      <c r="I115" s="149"/>
      <c r="J115" s="149"/>
      <c r="K115" s="21"/>
      <c r="L115" s="21"/>
      <c r="M115" s="21"/>
      <c r="N115" s="21"/>
      <c r="O115" s="9"/>
      <c r="P115" s="9"/>
    </row>
    <row r="116" spans="1:16" ht="15.75" customHeight="1">
      <c r="A116" s="22"/>
      <c r="B116" s="24"/>
      <c r="C116" s="149"/>
      <c r="D116" s="149"/>
      <c r="E116" s="149"/>
      <c r="F116" s="149"/>
      <c r="G116" s="149"/>
      <c r="H116" s="149"/>
      <c r="I116" s="149"/>
      <c r="J116" s="149"/>
      <c r="K116" s="21"/>
      <c r="L116" s="21"/>
      <c r="M116" s="21"/>
      <c r="N116" s="21"/>
      <c r="O116" s="9"/>
      <c r="P116" s="9"/>
    </row>
    <row r="117" spans="1:16" ht="15">
      <c r="A117" s="22"/>
      <c r="B117" s="24"/>
      <c r="C117" s="149"/>
      <c r="D117" s="149"/>
      <c r="E117" s="149"/>
      <c r="F117" s="149"/>
      <c r="G117" s="149"/>
      <c r="H117" s="149"/>
      <c r="I117" s="149"/>
      <c r="J117" s="149"/>
      <c r="K117" s="149"/>
      <c r="L117" s="21"/>
      <c r="M117" s="21"/>
      <c r="N117" s="21"/>
      <c r="O117" s="21"/>
      <c r="P117" s="9"/>
    </row>
    <row r="118" spans="1:15" ht="15">
      <c r="A118" s="17"/>
      <c r="B118" s="148"/>
      <c r="C118" s="148"/>
      <c r="D118" s="148"/>
      <c r="E118" s="156"/>
      <c r="F118" s="156"/>
      <c r="G118" s="156"/>
      <c r="H118" s="156"/>
      <c r="I118" s="156"/>
      <c r="J118" s="156"/>
      <c r="K118" s="156"/>
      <c r="L118" s="21"/>
      <c r="M118" s="21"/>
      <c r="N118" s="21"/>
      <c r="O118" s="21"/>
    </row>
    <row r="119" spans="1:16" ht="15">
      <c r="A119" s="17"/>
      <c r="B119" s="148"/>
      <c r="C119" s="148"/>
      <c r="D119" s="148"/>
      <c r="E119" s="156"/>
      <c r="F119" s="156"/>
      <c r="G119" s="156"/>
      <c r="H119" s="156"/>
      <c r="I119" s="156"/>
      <c r="J119" s="156"/>
      <c r="K119" s="156"/>
      <c r="L119" s="21"/>
      <c r="M119" s="21"/>
      <c r="N119" s="155"/>
      <c r="O119" s="155"/>
      <c r="P119" s="356"/>
    </row>
    <row r="120" spans="1:16" ht="15">
      <c r="A120" s="17"/>
      <c r="B120" s="148"/>
      <c r="C120" s="148"/>
      <c r="D120" s="148"/>
      <c r="E120" s="156"/>
      <c r="F120" s="156"/>
      <c r="G120" s="156"/>
      <c r="H120" s="156"/>
      <c r="I120" s="156"/>
      <c r="J120" s="156"/>
      <c r="K120" s="156"/>
      <c r="L120" s="21"/>
      <c r="M120" s="21"/>
      <c r="N120" s="155"/>
      <c r="O120" s="155"/>
      <c r="P120" s="356"/>
    </row>
    <row r="121" spans="1:16" ht="15">
      <c r="A121" s="17"/>
      <c r="B121" s="148"/>
      <c r="C121" s="148"/>
      <c r="D121" s="148"/>
      <c r="E121" s="156"/>
      <c r="F121" s="156"/>
      <c r="G121" s="156"/>
      <c r="H121" s="156"/>
      <c r="I121" s="156"/>
      <c r="J121" s="156"/>
      <c r="K121" s="156"/>
      <c r="L121" s="21"/>
      <c r="M121" s="21"/>
      <c r="N121" s="155"/>
      <c r="O121" s="155"/>
      <c r="P121" s="356"/>
    </row>
    <row r="122" spans="1:15" ht="15">
      <c r="A122" s="17"/>
      <c r="B122" s="148"/>
      <c r="C122" s="148"/>
      <c r="D122" s="148"/>
      <c r="E122" s="156"/>
      <c r="F122" s="156"/>
      <c r="G122" s="156"/>
      <c r="H122" s="156"/>
      <c r="I122" s="156"/>
      <c r="J122" s="156"/>
      <c r="K122" s="156"/>
      <c r="L122" s="21"/>
      <c r="M122" s="21"/>
      <c r="N122" s="21"/>
      <c r="O122" s="21"/>
    </row>
    <row r="123" spans="1:15" ht="15">
      <c r="A123" s="17"/>
      <c r="B123" s="149"/>
      <c r="C123" s="149"/>
      <c r="D123" s="149"/>
      <c r="E123" s="157"/>
      <c r="F123" s="157"/>
      <c r="G123" s="157"/>
      <c r="H123" s="157"/>
      <c r="I123" s="157"/>
      <c r="J123" s="157"/>
      <c r="K123" s="157"/>
      <c r="L123" s="9"/>
      <c r="M123" s="9"/>
      <c r="N123" s="9"/>
      <c r="O123" s="9"/>
    </row>
    <row r="124" spans="1:15" ht="15">
      <c r="A124" s="17"/>
      <c r="E124" s="23"/>
      <c r="F124" s="23"/>
      <c r="G124" s="23"/>
      <c r="H124" s="23"/>
      <c r="I124" s="23"/>
      <c r="J124" s="23"/>
      <c r="K124" s="23"/>
      <c r="L124" s="9"/>
      <c r="M124" s="9"/>
      <c r="N124" s="9"/>
      <c r="O124" s="9"/>
    </row>
    <row r="125" spans="1:15" ht="15">
      <c r="A125" s="17"/>
      <c r="E125" s="23"/>
      <c r="F125" s="23"/>
      <c r="G125" s="23"/>
      <c r="H125" s="23"/>
      <c r="I125" s="23"/>
      <c r="J125" s="23"/>
      <c r="K125" s="23"/>
      <c r="L125" s="9"/>
      <c r="M125" s="9"/>
      <c r="N125" s="9"/>
      <c r="O125" s="9"/>
    </row>
    <row r="126" spans="1:15" ht="15">
      <c r="A126" s="17"/>
      <c r="E126" s="23"/>
      <c r="F126" s="23"/>
      <c r="G126" s="23"/>
      <c r="H126" s="23"/>
      <c r="I126" s="23"/>
      <c r="J126" s="23"/>
      <c r="K126" s="23"/>
      <c r="L126" s="9"/>
      <c r="M126" s="9"/>
      <c r="N126" s="9"/>
      <c r="O126" s="9"/>
    </row>
    <row r="127" spans="1:15" ht="15">
      <c r="A127" s="17"/>
      <c r="E127" s="23"/>
      <c r="F127" s="23"/>
      <c r="G127" s="23"/>
      <c r="H127" s="23"/>
      <c r="I127" s="23"/>
      <c r="J127" s="23"/>
      <c r="K127" s="23"/>
      <c r="L127" s="9"/>
      <c r="M127" s="9"/>
      <c r="N127" s="9"/>
      <c r="O127" s="9"/>
    </row>
    <row r="128" spans="1:15" ht="15">
      <c r="A128" s="17"/>
      <c r="E128" s="23"/>
      <c r="F128" s="23"/>
      <c r="G128" s="23"/>
      <c r="H128" s="23"/>
      <c r="I128" s="23"/>
      <c r="J128" s="23"/>
      <c r="K128" s="23"/>
      <c r="L128" s="9"/>
      <c r="M128" s="9"/>
      <c r="N128" s="9"/>
      <c r="O128" s="9"/>
    </row>
    <row r="129" spans="1:15" ht="15">
      <c r="A129" s="17"/>
      <c r="E129" s="23"/>
      <c r="F129" s="23"/>
      <c r="G129" s="23"/>
      <c r="H129" s="23"/>
      <c r="I129" s="23"/>
      <c r="J129" s="23"/>
      <c r="K129" s="23"/>
      <c r="L129" s="9"/>
      <c r="M129" s="9"/>
      <c r="N129" s="9"/>
      <c r="O129" s="9"/>
    </row>
    <row r="130" spans="1:15" ht="15">
      <c r="A130" s="17"/>
      <c r="E130" s="23"/>
      <c r="F130" s="23"/>
      <c r="G130" s="23"/>
      <c r="H130" s="23"/>
      <c r="I130" s="23"/>
      <c r="J130" s="23"/>
      <c r="K130" s="23"/>
      <c r="L130" s="9"/>
      <c r="M130" s="9"/>
      <c r="N130" s="9"/>
      <c r="O130" s="9"/>
    </row>
    <row r="131" spans="1:15" ht="15">
      <c r="A131" s="17"/>
      <c r="E131" s="23"/>
      <c r="F131" s="23"/>
      <c r="G131" s="23"/>
      <c r="H131" s="23"/>
      <c r="I131" s="23"/>
      <c r="J131" s="23"/>
      <c r="K131" s="23"/>
      <c r="L131" s="9"/>
      <c r="M131" s="9"/>
      <c r="N131" s="9"/>
      <c r="O131" s="9"/>
    </row>
    <row r="132" spans="1:15" ht="15">
      <c r="A132" s="17"/>
      <c r="E132" s="23"/>
      <c r="F132" s="23"/>
      <c r="G132" s="23"/>
      <c r="H132" s="23"/>
      <c r="I132" s="23"/>
      <c r="J132" s="23"/>
      <c r="K132" s="23"/>
      <c r="L132" s="9"/>
      <c r="M132" s="9"/>
      <c r="N132" s="9"/>
      <c r="O132" s="9"/>
    </row>
    <row r="133" spans="1:15" ht="15">
      <c r="A133" s="17"/>
      <c r="E133" s="23"/>
      <c r="F133" s="23"/>
      <c r="G133" s="23"/>
      <c r="H133" s="23"/>
      <c r="I133" s="23"/>
      <c r="J133" s="23"/>
      <c r="K133" s="23"/>
      <c r="L133" s="9"/>
      <c r="M133" s="9"/>
      <c r="N133" s="9"/>
      <c r="O133" s="9"/>
    </row>
    <row r="134" spans="1:15" ht="15">
      <c r="A134" s="17"/>
      <c r="E134" s="23"/>
      <c r="F134" s="23"/>
      <c r="G134" s="23"/>
      <c r="H134" s="23"/>
      <c r="I134" s="23"/>
      <c r="J134" s="23"/>
      <c r="K134" s="23"/>
      <c r="L134" s="9"/>
      <c r="M134" s="9"/>
      <c r="N134" s="9"/>
      <c r="O134" s="9"/>
    </row>
    <row r="135" spans="1:15" ht="15">
      <c r="A135" s="17"/>
      <c r="E135" s="23"/>
      <c r="F135" s="23"/>
      <c r="G135" s="23"/>
      <c r="H135" s="23"/>
      <c r="I135" s="23"/>
      <c r="J135" s="23"/>
      <c r="K135" s="23"/>
      <c r="L135" s="9"/>
      <c r="M135" s="9"/>
      <c r="N135" s="9"/>
      <c r="O135" s="9"/>
    </row>
    <row r="136" spans="1:15" ht="15">
      <c r="A136" s="17"/>
      <c r="E136" s="23"/>
      <c r="F136" s="23"/>
      <c r="G136" s="23"/>
      <c r="H136" s="23"/>
      <c r="I136" s="23"/>
      <c r="J136" s="23"/>
      <c r="K136" s="23"/>
      <c r="L136" s="9"/>
      <c r="M136" s="9"/>
      <c r="N136" s="9"/>
      <c r="O136" s="9"/>
    </row>
    <row r="137" spans="1:15" ht="15">
      <c r="A137" s="17"/>
      <c r="E137" s="23"/>
      <c r="F137" s="23"/>
      <c r="G137" s="23"/>
      <c r="H137" s="23"/>
      <c r="I137" s="23"/>
      <c r="J137" s="23"/>
      <c r="K137" s="23"/>
      <c r="L137" s="9"/>
      <c r="M137" s="9"/>
      <c r="N137" s="9"/>
      <c r="O137" s="9"/>
    </row>
    <row r="138" spans="1:15" ht="15">
      <c r="A138" s="17"/>
      <c r="E138" s="23"/>
      <c r="F138" s="23"/>
      <c r="G138" s="23"/>
      <c r="H138" s="23"/>
      <c r="I138" s="23"/>
      <c r="J138" s="23"/>
      <c r="K138" s="23"/>
      <c r="L138" s="9"/>
      <c r="M138" s="9"/>
      <c r="N138" s="9"/>
      <c r="O138" s="9"/>
    </row>
    <row r="139" spans="1:15" ht="15">
      <c r="A139" s="17"/>
      <c r="E139" s="23"/>
      <c r="F139" s="23"/>
      <c r="G139" s="23"/>
      <c r="H139" s="23"/>
      <c r="I139" s="23"/>
      <c r="J139" s="23"/>
      <c r="K139" s="23"/>
      <c r="L139" s="9"/>
      <c r="M139" s="9"/>
      <c r="N139" s="9"/>
      <c r="O139" s="9"/>
    </row>
    <row r="140" spans="1:15" ht="15">
      <c r="A140" s="17"/>
      <c r="E140" s="23"/>
      <c r="F140" s="23"/>
      <c r="G140" s="23"/>
      <c r="H140" s="23"/>
      <c r="I140" s="23"/>
      <c r="J140" s="23"/>
      <c r="K140" s="23"/>
      <c r="L140" s="9"/>
      <c r="M140" s="9"/>
      <c r="N140" s="9"/>
      <c r="O140" s="9"/>
    </row>
    <row r="141" spans="1:15" ht="15">
      <c r="A141" s="17"/>
      <c r="E141" s="23"/>
      <c r="F141" s="23"/>
      <c r="G141" s="23"/>
      <c r="H141" s="23"/>
      <c r="I141" s="23"/>
      <c r="J141" s="23"/>
      <c r="K141" s="23"/>
      <c r="L141" s="9"/>
      <c r="M141" s="9"/>
      <c r="N141" s="9"/>
      <c r="O141" s="9"/>
    </row>
    <row r="142" spans="1:15" ht="15">
      <c r="A142" s="17"/>
      <c r="E142" s="23"/>
      <c r="F142" s="23"/>
      <c r="G142" s="23"/>
      <c r="H142" s="23"/>
      <c r="I142" s="23"/>
      <c r="J142" s="23"/>
      <c r="K142" s="23"/>
      <c r="L142" s="9"/>
      <c r="M142" s="9"/>
      <c r="N142" s="9"/>
      <c r="O142" s="9"/>
    </row>
    <row r="143" spans="1:15" ht="15">
      <c r="A143" s="17"/>
      <c r="E143" s="23"/>
      <c r="F143" s="23"/>
      <c r="G143" s="23"/>
      <c r="H143" s="23"/>
      <c r="I143" s="23"/>
      <c r="J143" s="23"/>
      <c r="K143" s="23"/>
      <c r="L143" s="9"/>
      <c r="M143" s="9"/>
      <c r="N143" s="9"/>
      <c r="O143" s="9"/>
    </row>
    <row r="144" spans="1:15" ht="15">
      <c r="A144" s="17"/>
      <c r="E144" s="23"/>
      <c r="F144" s="23"/>
      <c r="G144" s="23"/>
      <c r="H144" s="23"/>
      <c r="I144" s="23"/>
      <c r="J144" s="23"/>
      <c r="K144" s="23"/>
      <c r="L144" s="9"/>
      <c r="M144" s="9"/>
      <c r="N144" s="9"/>
      <c r="O144" s="9"/>
    </row>
    <row r="145" spans="1:15" ht="15">
      <c r="A145" s="17"/>
      <c r="E145" s="23"/>
      <c r="F145" s="23"/>
      <c r="G145" s="23"/>
      <c r="H145" s="23"/>
      <c r="I145" s="23"/>
      <c r="J145" s="23"/>
      <c r="K145" s="23"/>
      <c r="L145" s="9"/>
      <c r="M145" s="9"/>
      <c r="N145" s="9"/>
      <c r="O145" s="9"/>
    </row>
    <row r="146" spans="1:15" ht="15">
      <c r="A146" s="17"/>
      <c r="E146" s="23"/>
      <c r="F146" s="23"/>
      <c r="G146" s="23"/>
      <c r="H146" s="23"/>
      <c r="I146" s="23"/>
      <c r="J146" s="23"/>
      <c r="K146" s="23"/>
      <c r="L146" s="9"/>
      <c r="M146" s="9"/>
      <c r="N146" s="9"/>
      <c r="O146" s="9"/>
    </row>
    <row r="147" spans="1:15" ht="15">
      <c r="A147" s="17"/>
      <c r="E147" s="23"/>
      <c r="F147" s="23"/>
      <c r="G147" s="23"/>
      <c r="H147" s="23"/>
      <c r="I147" s="23"/>
      <c r="J147" s="23"/>
      <c r="K147" s="23"/>
      <c r="L147" s="9"/>
      <c r="M147" s="9"/>
      <c r="N147" s="9"/>
      <c r="O147" s="9"/>
    </row>
    <row r="148" spans="1:15" ht="15">
      <c r="A148" s="17"/>
      <c r="E148" s="23"/>
      <c r="F148" s="23"/>
      <c r="G148" s="23"/>
      <c r="H148" s="23"/>
      <c r="I148" s="23"/>
      <c r="J148" s="23"/>
      <c r="K148" s="23"/>
      <c r="L148" s="9"/>
      <c r="M148" s="9"/>
      <c r="N148" s="9"/>
      <c r="O148" s="9"/>
    </row>
    <row r="149" spans="1:15" ht="15">
      <c r="A149" s="17"/>
      <c r="E149" s="23"/>
      <c r="F149" s="23"/>
      <c r="G149" s="23"/>
      <c r="H149" s="23"/>
      <c r="I149" s="23"/>
      <c r="J149" s="23"/>
      <c r="K149" s="23"/>
      <c r="L149" s="9"/>
      <c r="M149" s="9"/>
      <c r="N149" s="9"/>
      <c r="O149" s="9"/>
    </row>
    <row r="150" spans="1:15" ht="15">
      <c r="A150" s="17"/>
      <c r="E150" s="23"/>
      <c r="F150" s="23"/>
      <c r="G150" s="23"/>
      <c r="H150" s="23"/>
      <c r="I150" s="23"/>
      <c r="J150" s="23"/>
      <c r="K150" s="23"/>
      <c r="L150" s="9"/>
      <c r="M150" s="9"/>
      <c r="N150" s="9"/>
      <c r="O150" s="9"/>
    </row>
    <row r="151" spans="1:15" ht="15">
      <c r="A151" s="17"/>
      <c r="E151" s="23"/>
      <c r="F151" s="23"/>
      <c r="G151" s="23"/>
      <c r="H151" s="23"/>
      <c r="I151" s="23"/>
      <c r="J151" s="23"/>
      <c r="K151" s="23"/>
      <c r="L151" s="9"/>
      <c r="M151" s="9"/>
      <c r="N151" s="9"/>
      <c r="O151" s="9"/>
    </row>
    <row r="152" spans="1:15" ht="15">
      <c r="A152" s="17"/>
      <c r="E152" s="23"/>
      <c r="F152" s="23"/>
      <c r="G152" s="23"/>
      <c r="H152" s="23"/>
      <c r="I152" s="23"/>
      <c r="J152" s="23"/>
      <c r="K152" s="23"/>
      <c r="L152" s="9"/>
      <c r="M152" s="9"/>
      <c r="N152" s="9"/>
      <c r="O152" s="9"/>
    </row>
    <row r="153" spans="1:15" ht="15">
      <c r="A153" s="17"/>
      <c r="E153" s="23"/>
      <c r="F153" s="23"/>
      <c r="G153" s="23"/>
      <c r="H153" s="23"/>
      <c r="I153" s="23"/>
      <c r="J153" s="23"/>
      <c r="K153" s="23"/>
      <c r="L153" s="9"/>
      <c r="M153" s="9"/>
      <c r="N153" s="9"/>
      <c r="O153" s="9"/>
    </row>
    <row r="154" spans="1:15" ht="15">
      <c r="A154" s="17"/>
      <c r="E154" s="23"/>
      <c r="F154" s="23"/>
      <c r="G154" s="23"/>
      <c r="H154" s="23"/>
      <c r="I154" s="23"/>
      <c r="J154" s="23"/>
      <c r="K154" s="23"/>
      <c r="L154" s="9"/>
      <c r="M154" s="9"/>
      <c r="N154" s="9"/>
      <c r="O154" s="9"/>
    </row>
    <row r="155" spans="1:15" ht="15">
      <c r="A155" s="17"/>
      <c r="E155" s="23"/>
      <c r="F155" s="23"/>
      <c r="G155" s="23"/>
      <c r="H155" s="23"/>
      <c r="I155" s="23"/>
      <c r="J155" s="23"/>
      <c r="K155" s="23"/>
      <c r="L155" s="9"/>
      <c r="M155" s="9"/>
      <c r="N155" s="9"/>
      <c r="O155" s="9"/>
    </row>
    <row r="156" spans="1:15" ht="15">
      <c r="A156" s="17"/>
      <c r="E156" s="23"/>
      <c r="F156" s="23"/>
      <c r="G156" s="23"/>
      <c r="H156" s="23"/>
      <c r="I156" s="23"/>
      <c r="J156" s="23"/>
      <c r="K156" s="23"/>
      <c r="L156" s="9"/>
      <c r="M156" s="9"/>
      <c r="N156" s="9"/>
      <c r="O156" s="9"/>
    </row>
    <row r="157" spans="1:15" ht="15">
      <c r="A157" s="17"/>
      <c r="E157" s="23"/>
      <c r="F157" s="23"/>
      <c r="G157" s="23"/>
      <c r="H157" s="23"/>
      <c r="I157" s="23"/>
      <c r="J157" s="23"/>
      <c r="K157" s="23"/>
      <c r="L157" s="9"/>
      <c r="M157" s="9"/>
      <c r="N157" s="9"/>
      <c r="O157" s="9"/>
    </row>
    <row r="158" spans="1:15" ht="15">
      <c r="A158" s="17"/>
      <c r="E158" s="23"/>
      <c r="F158" s="23"/>
      <c r="G158" s="23"/>
      <c r="H158" s="23"/>
      <c r="I158" s="23"/>
      <c r="J158" s="23"/>
      <c r="K158" s="23"/>
      <c r="L158" s="9"/>
      <c r="M158" s="9"/>
      <c r="N158" s="9"/>
      <c r="O158" s="9"/>
    </row>
    <row r="159" spans="1:15" ht="15">
      <c r="A159" s="17"/>
      <c r="E159" s="23"/>
      <c r="F159" s="23"/>
      <c r="G159" s="23"/>
      <c r="H159" s="23"/>
      <c r="I159" s="23"/>
      <c r="J159" s="23"/>
      <c r="K159" s="23"/>
      <c r="L159" s="9"/>
      <c r="M159" s="9"/>
      <c r="N159" s="9"/>
      <c r="O159" s="9"/>
    </row>
    <row r="160" spans="1:15" ht="15">
      <c r="A160" s="17"/>
      <c r="E160" s="23"/>
      <c r="F160" s="23"/>
      <c r="G160" s="23"/>
      <c r="H160" s="23"/>
      <c r="I160" s="23"/>
      <c r="J160" s="23"/>
      <c r="K160" s="23"/>
      <c r="L160" s="9"/>
      <c r="M160" s="9"/>
      <c r="N160" s="9"/>
      <c r="O160" s="9"/>
    </row>
    <row r="161" spans="1:15" ht="15">
      <c r="A161" s="17"/>
      <c r="E161" s="23"/>
      <c r="F161" s="23"/>
      <c r="G161" s="23"/>
      <c r="H161" s="23"/>
      <c r="I161" s="23"/>
      <c r="J161" s="23"/>
      <c r="K161" s="23"/>
      <c r="L161" s="9"/>
      <c r="M161" s="9"/>
      <c r="N161" s="9"/>
      <c r="O161" s="9"/>
    </row>
    <row r="162" spans="1:15" ht="15">
      <c r="A162" s="17"/>
      <c r="E162" s="23"/>
      <c r="F162" s="23"/>
      <c r="G162" s="23"/>
      <c r="H162" s="23"/>
      <c r="I162" s="23"/>
      <c r="J162" s="23"/>
      <c r="K162" s="23"/>
      <c r="L162" s="9"/>
      <c r="M162" s="9"/>
      <c r="N162" s="9"/>
      <c r="O162" s="9"/>
    </row>
    <row r="163" spans="1:15" ht="15">
      <c r="A163" s="19"/>
      <c r="E163" s="23"/>
      <c r="F163" s="23"/>
      <c r="G163" s="23"/>
      <c r="H163" s="23"/>
      <c r="I163" s="23"/>
      <c r="J163" s="23"/>
      <c r="K163" s="23"/>
      <c r="L163" s="9"/>
      <c r="M163" s="9"/>
      <c r="N163" s="9"/>
      <c r="O163" s="9"/>
    </row>
    <row r="164" spans="1:15" ht="15">
      <c r="A164" s="19"/>
      <c r="E164" s="23"/>
      <c r="F164" s="23"/>
      <c r="G164" s="23"/>
      <c r="H164" s="23"/>
      <c r="I164" s="23"/>
      <c r="J164" s="23"/>
      <c r="K164" s="23"/>
      <c r="L164" s="9"/>
      <c r="M164" s="9"/>
      <c r="N164" s="9"/>
      <c r="O164" s="9"/>
    </row>
    <row r="165" spans="1:15" ht="15">
      <c r="A165" s="19"/>
      <c r="E165" s="23"/>
      <c r="F165" s="23"/>
      <c r="G165" s="23"/>
      <c r="H165" s="23"/>
      <c r="I165" s="23"/>
      <c r="J165" s="23"/>
      <c r="K165" s="23"/>
      <c r="L165" s="9"/>
      <c r="M165" s="9"/>
      <c r="N165" s="9"/>
      <c r="O165" s="9"/>
    </row>
    <row r="166" spans="1:15" ht="15">
      <c r="A166" s="19"/>
      <c r="E166" s="23"/>
      <c r="F166" s="23"/>
      <c r="G166" s="23"/>
      <c r="H166" s="23"/>
      <c r="I166" s="23"/>
      <c r="J166" s="23"/>
      <c r="K166" s="23"/>
      <c r="L166" s="9"/>
      <c r="M166" s="9"/>
      <c r="N166" s="9"/>
      <c r="O166" s="9"/>
    </row>
    <row r="167" spans="5:15" ht="15">
      <c r="E167" s="23"/>
      <c r="F167" s="23"/>
      <c r="G167" s="23"/>
      <c r="H167" s="23"/>
      <c r="I167" s="23"/>
      <c r="J167" s="23"/>
      <c r="K167" s="23"/>
      <c r="L167" s="9"/>
      <c r="M167" s="9"/>
      <c r="N167" s="9"/>
      <c r="O167" s="9"/>
    </row>
    <row r="168" spans="5:15" ht="15">
      <c r="E168" s="23"/>
      <c r="F168" s="23"/>
      <c r="G168" s="23"/>
      <c r="H168" s="23"/>
      <c r="I168" s="23"/>
      <c r="J168" s="23"/>
      <c r="K168" s="23"/>
      <c r="L168" s="9"/>
      <c r="M168" s="9"/>
      <c r="N168" s="9"/>
      <c r="O168" s="9"/>
    </row>
    <row r="169" spans="5:15" ht="15">
      <c r="E169" s="23"/>
      <c r="F169" s="23"/>
      <c r="G169" s="23"/>
      <c r="H169" s="23"/>
      <c r="I169" s="23"/>
      <c r="J169" s="23"/>
      <c r="K169" s="23"/>
      <c r="L169" s="9"/>
      <c r="M169" s="9"/>
      <c r="N169" s="9"/>
      <c r="O169" s="9"/>
    </row>
    <row r="170" spans="5:15" ht="15">
      <c r="E170" s="23"/>
      <c r="F170" s="23"/>
      <c r="G170" s="23"/>
      <c r="H170" s="23"/>
      <c r="I170" s="23"/>
      <c r="J170" s="23"/>
      <c r="K170" s="23"/>
      <c r="L170" s="9"/>
      <c r="M170" s="9"/>
      <c r="N170" s="9"/>
      <c r="O170" s="9"/>
    </row>
    <row r="171" spans="5:15" ht="15">
      <c r="E171" s="23"/>
      <c r="F171" s="23"/>
      <c r="G171" s="23"/>
      <c r="H171" s="23"/>
      <c r="I171" s="23"/>
      <c r="J171" s="23"/>
      <c r="K171" s="23"/>
      <c r="L171" s="9"/>
      <c r="M171" s="9"/>
      <c r="N171" s="9"/>
      <c r="O171" s="9"/>
    </row>
    <row r="172" spans="5:15" ht="15">
      <c r="E172" s="23"/>
      <c r="F172" s="23"/>
      <c r="G172" s="23"/>
      <c r="H172" s="23"/>
      <c r="I172" s="23"/>
      <c r="J172" s="23"/>
      <c r="K172" s="23"/>
      <c r="L172" s="9"/>
      <c r="M172" s="9"/>
      <c r="N172" s="9"/>
      <c r="O172" s="9"/>
    </row>
    <row r="173" spans="5:15" ht="15">
      <c r="E173" s="23"/>
      <c r="F173" s="23"/>
      <c r="G173" s="23"/>
      <c r="H173" s="23"/>
      <c r="I173" s="23"/>
      <c r="J173" s="23"/>
      <c r="K173" s="23"/>
      <c r="L173" s="9"/>
      <c r="M173" s="9"/>
      <c r="N173" s="9"/>
      <c r="O173" s="9"/>
    </row>
    <row r="174" spans="5:15" ht="15">
      <c r="E174" s="23"/>
      <c r="F174" s="23"/>
      <c r="G174" s="23"/>
      <c r="H174" s="23"/>
      <c r="I174" s="23"/>
      <c r="J174" s="23"/>
      <c r="K174" s="23"/>
      <c r="L174" s="9"/>
      <c r="M174" s="9"/>
      <c r="N174" s="9"/>
      <c r="O174" s="9"/>
    </row>
    <row r="175" spans="5:15" ht="15">
      <c r="E175" s="23"/>
      <c r="F175" s="23"/>
      <c r="G175" s="23"/>
      <c r="H175" s="23"/>
      <c r="I175" s="23"/>
      <c r="J175" s="23"/>
      <c r="K175" s="23"/>
      <c r="L175" s="9"/>
      <c r="M175" s="9"/>
      <c r="N175" s="9"/>
      <c r="O175" s="9"/>
    </row>
    <row r="176" spans="5:15" ht="15">
      <c r="E176" s="23"/>
      <c r="F176" s="23"/>
      <c r="G176" s="23"/>
      <c r="H176" s="23"/>
      <c r="I176" s="23"/>
      <c r="J176" s="23"/>
      <c r="K176" s="23"/>
      <c r="L176" s="9"/>
      <c r="M176" s="9"/>
      <c r="N176" s="9"/>
      <c r="O176" s="9"/>
    </row>
    <row r="177" spans="5:11" ht="15">
      <c r="E177" s="23"/>
      <c r="F177" s="23"/>
      <c r="G177" s="23"/>
      <c r="H177" s="23"/>
      <c r="I177" s="23"/>
      <c r="J177" s="23"/>
      <c r="K177" s="23"/>
    </row>
    <row r="178" spans="5:11" ht="15">
      <c r="E178" s="23"/>
      <c r="F178" s="23"/>
      <c r="G178" s="23"/>
      <c r="H178" s="23"/>
      <c r="I178" s="23"/>
      <c r="J178" s="23"/>
      <c r="K178" s="23"/>
    </row>
    <row r="179" spans="5:11" ht="15">
      <c r="E179" s="23"/>
      <c r="F179" s="23"/>
      <c r="G179" s="23"/>
      <c r="H179" s="23"/>
      <c r="I179" s="23"/>
      <c r="J179" s="23"/>
      <c r="K179" s="23"/>
    </row>
    <row r="180" spans="5:11" ht="15">
      <c r="E180" s="23"/>
      <c r="F180" s="23"/>
      <c r="G180" s="23"/>
      <c r="H180" s="23"/>
      <c r="I180" s="23"/>
      <c r="J180" s="23"/>
      <c r="K180" s="23"/>
    </row>
    <row r="181" spans="5:11" ht="15">
      <c r="E181" s="23"/>
      <c r="F181" s="23"/>
      <c r="G181" s="23"/>
      <c r="H181" s="23"/>
      <c r="I181" s="23"/>
      <c r="J181" s="23"/>
      <c r="K181" s="23"/>
    </row>
    <row r="182" spans="5:11" ht="15">
      <c r="E182" s="23"/>
      <c r="F182" s="23"/>
      <c r="G182" s="23"/>
      <c r="H182" s="23"/>
      <c r="I182" s="23"/>
      <c r="J182" s="23"/>
      <c r="K182" s="23"/>
    </row>
    <row r="183" spans="5:11" ht="15">
      <c r="E183" s="23"/>
      <c r="F183" s="23"/>
      <c r="G183" s="23"/>
      <c r="H183" s="23"/>
      <c r="I183" s="23"/>
      <c r="J183" s="23"/>
      <c r="K183" s="23"/>
    </row>
  </sheetData>
  <sheetProtection/>
  <mergeCells count="226">
    <mergeCell ref="E52:E59"/>
    <mergeCell ref="D52:D59"/>
    <mergeCell ref="I60:I61"/>
    <mergeCell ref="D50:D51"/>
    <mergeCell ref="C50:C51"/>
    <mergeCell ref="A34:A39"/>
    <mergeCell ref="B34:B39"/>
    <mergeCell ref="B50:B51"/>
    <mergeCell ref="A50:A51"/>
    <mergeCell ref="A60:A61"/>
    <mergeCell ref="G60:G61"/>
    <mergeCell ref="A63:A65"/>
    <mergeCell ref="B63:B65"/>
    <mergeCell ref="C63:C65"/>
    <mergeCell ref="B60:B61"/>
    <mergeCell ref="C52:C59"/>
    <mergeCell ref="P60:P61"/>
    <mergeCell ref="J37:J38"/>
    <mergeCell ref="P37:P38"/>
    <mergeCell ref="N37:N38"/>
    <mergeCell ref="O34:O38"/>
    <mergeCell ref="E48:E49"/>
    <mergeCell ref="F48:F49"/>
    <mergeCell ref="F50:F51"/>
    <mergeCell ref="E50:E51"/>
    <mergeCell ref="A10:A14"/>
    <mergeCell ref="B10:B14"/>
    <mergeCell ref="C10:C14"/>
    <mergeCell ref="D10:D14"/>
    <mergeCell ref="E10:E14"/>
    <mergeCell ref="F10:F14"/>
    <mergeCell ref="P17:P18"/>
    <mergeCell ref="M17:M18"/>
    <mergeCell ref="I10:I12"/>
    <mergeCell ref="P44:P45"/>
    <mergeCell ref="G48:G49"/>
    <mergeCell ref="G50:G51"/>
    <mergeCell ref="H37:H38"/>
    <mergeCell ref="O10:O14"/>
    <mergeCell ref="G10:G14"/>
    <mergeCell ref="M8:M9"/>
    <mergeCell ref="N8:N9"/>
    <mergeCell ref="O5:O9"/>
    <mergeCell ref="J8:J9"/>
    <mergeCell ref="K8:K9"/>
    <mergeCell ref="J6:J7"/>
    <mergeCell ref="L6:L7"/>
    <mergeCell ref="L8:L9"/>
    <mergeCell ref="H2:H3"/>
    <mergeCell ref="Q2:R2"/>
    <mergeCell ref="P2:P3"/>
    <mergeCell ref="H5:H7"/>
    <mergeCell ref="K6:K7"/>
    <mergeCell ref="M6:M7"/>
    <mergeCell ref="N6:N7"/>
    <mergeCell ref="I5:I9"/>
    <mergeCell ref="P5:P9"/>
    <mergeCell ref="G2:G3"/>
    <mergeCell ref="F2:F3"/>
    <mergeCell ref="A2:A3"/>
    <mergeCell ref="E2:E3"/>
    <mergeCell ref="D2:D3"/>
    <mergeCell ref="O2:O3"/>
    <mergeCell ref="N2:N3"/>
    <mergeCell ref="K2:M2"/>
    <mergeCell ref="J2:J3"/>
    <mergeCell ref="I2:I3"/>
    <mergeCell ref="C103:E103"/>
    <mergeCell ref="B99:B101"/>
    <mergeCell ref="C99:C101"/>
    <mergeCell ref="D99:D101"/>
    <mergeCell ref="E99:E101"/>
    <mergeCell ref="B2:B3"/>
    <mergeCell ref="C2:C3"/>
    <mergeCell ref="B52:B59"/>
    <mergeCell ref="B15:B23"/>
    <mergeCell ref="C15:C23"/>
    <mergeCell ref="E60:E61"/>
    <mergeCell ref="F60:F61"/>
    <mergeCell ref="A102:E102"/>
    <mergeCell ref="A48:A49"/>
    <mergeCell ref="B48:B49"/>
    <mergeCell ref="B42:B43"/>
    <mergeCell ref="C42:C43"/>
    <mergeCell ref="D42:D43"/>
    <mergeCell ref="A99:A101"/>
    <mergeCell ref="A52:A59"/>
    <mergeCell ref="C104:I104"/>
    <mergeCell ref="O24:O32"/>
    <mergeCell ref="O74:O75"/>
    <mergeCell ref="O76:O77"/>
    <mergeCell ref="I74:I75"/>
    <mergeCell ref="I24:I25"/>
    <mergeCell ref="I26:I27"/>
    <mergeCell ref="I28:I29"/>
    <mergeCell ref="C60:C61"/>
    <mergeCell ref="D60:D61"/>
    <mergeCell ref="E90:E93"/>
    <mergeCell ref="F90:F93"/>
    <mergeCell ref="C81:C87"/>
    <mergeCell ref="G90:G93"/>
    <mergeCell ref="G78:G79"/>
    <mergeCell ref="B88:B89"/>
    <mergeCell ref="C88:C89"/>
    <mergeCell ref="C78:C79"/>
    <mergeCell ref="D78:D79"/>
    <mergeCell ref="A81:A87"/>
    <mergeCell ref="B81:B87"/>
    <mergeCell ref="A90:A93"/>
    <mergeCell ref="B90:B93"/>
    <mergeCell ref="C90:C93"/>
    <mergeCell ref="D90:D93"/>
    <mergeCell ref="A88:A89"/>
    <mergeCell ref="D74:D75"/>
    <mergeCell ref="C74:C75"/>
    <mergeCell ref="F99:F101"/>
    <mergeCell ref="G99:G101"/>
    <mergeCell ref="A78:A79"/>
    <mergeCell ref="A74:A75"/>
    <mergeCell ref="A76:A77"/>
    <mergeCell ref="E74:E75"/>
    <mergeCell ref="E78:E79"/>
    <mergeCell ref="B78:B79"/>
    <mergeCell ref="A69:A71"/>
    <mergeCell ref="C69:C71"/>
    <mergeCell ref="D69:D71"/>
    <mergeCell ref="E69:E71"/>
    <mergeCell ref="B69:B71"/>
    <mergeCell ref="E76:E77"/>
    <mergeCell ref="C76:C77"/>
    <mergeCell ref="B76:B77"/>
    <mergeCell ref="D76:D77"/>
    <mergeCell ref="B74:B75"/>
    <mergeCell ref="F69:F71"/>
    <mergeCell ref="G69:G71"/>
    <mergeCell ref="G76:G77"/>
    <mergeCell ref="O63:O65"/>
    <mergeCell ref="F63:F65"/>
    <mergeCell ref="G74:G75"/>
    <mergeCell ref="H81:H85"/>
    <mergeCell ref="O48:O49"/>
    <mergeCell ref="O50:O51"/>
    <mergeCell ref="O81:O86"/>
    <mergeCell ref="F78:F79"/>
    <mergeCell ref="O60:O61"/>
    <mergeCell ref="F74:F75"/>
    <mergeCell ref="F76:F77"/>
    <mergeCell ref="G52:G59"/>
    <mergeCell ref="O52:O59"/>
    <mergeCell ref="H90:H91"/>
    <mergeCell ref="D63:D65"/>
    <mergeCell ref="E63:E65"/>
    <mergeCell ref="F42:F43"/>
    <mergeCell ref="H55:H56"/>
    <mergeCell ref="I55:I57"/>
    <mergeCell ref="D81:D87"/>
    <mergeCell ref="E81:E87"/>
    <mergeCell ref="F81:F87"/>
    <mergeCell ref="G81:G87"/>
    <mergeCell ref="O90:O91"/>
    <mergeCell ref="O42:O43"/>
    <mergeCell ref="I44:I45"/>
    <mergeCell ref="O69:O70"/>
    <mergeCell ref="I76:I77"/>
    <mergeCell ref="I53:I54"/>
    <mergeCell ref="J55:J57"/>
    <mergeCell ref="N55:N57"/>
    <mergeCell ref="O44:O47"/>
    <mergeCell ref="I69:I70"/>
    <mergeCell ref="I50:I51"/>
    <mergeCell ref="E42:E43"/>
    <mergeCell ref="G5:G9"/>
    <mergeCell ref="F15:F23"/>
    <mergeCell ref="G15:G23"/>
    <mergeCell ref="I22:I23"/>
    <mergeCell ref="H8:H9"/>
    <mergeCell ref="A5:A9"/>
    <mergeCell ref="B5:B9"/>
    <mergeCell ref="C5:C9"/>
    <mergeCell ref="A44:A47"/>
    <mergeCell ref="B44:B47"/>
    <mergeCell ref="C44:C47"/>
    <mergeCell ref="A42:A43"/>
    <mergeCell ref="A15:A23"/>
    <mergeCell ref="A24:A33"/>
    <mergeCell ref="B24:B33"/>
    <mergeCell ref="I48:I49"/>
    <mergeCell ref="G42:G43"/>
    <mergeCell ref="C48:C49"/>
    <mergeCell ref="G63:G65"/>
    <mergeCell ref="F52:F59"/>
    <mergeCell ref="D48:D49"/>
    <mergeCell ref="D44:D47"/>
    <mergeCell ref="E44:E47"/>
    <mergeCell ref="F44:F47"/>
    <mergeCell ref="G44:G47"/>
    <mergeCell ref="O15:O22"/>
    <mergeCell ref="D15:D23"/>
    <mergeCell ref="E15:E23"/>
    <mergeCell ref="N17:N18"/>
    <mergeCell ref="C24:C33"/>
    <mergeCell ref="C34:C39"/>
    <mergeCell ref="D5:D9"/>
    <mergeCell ref="E5:E9"/>
    <mergeCell ref="F5:F9"/>
    <mergeCell ref="I13:I14"/>
    <mergeCell ref="I19:I20"/>
    <mergeCell ref="H17:H18"/>
    <mergeCell ref="I15:I16"/>
    <mergeCell ref="I17:I18"/>
    <mergeCell ref="D34:D39"/>
    <mergeCell ref="E34:E39"/>
    <mergeCell ref="F34:F39"/>
    <mergeCell ref="G34:G39"/>
    <mergeCell ref="I30:I31"/>
    <mergeCell ref="I35:I36"/>
    <mergeCell ref="D88:D89"/>
    <mergeCell ref="E88:E89"/>
    <mergeCell ref="F88:F89"/>
    <mergeCell ref="G88:G89"/>
    <mergeCell ref="I32:I33"/>
    <mergeCell ref="I37:I39"/>
    <mergeCell ref="D24:D33"/>
    <mergeCell ref="E24:E33"/>
    <mergeCell ref="F24:F33"/>
    <mergeCell ref="G24:G33"/>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65" r:id="rId1"/>
  <headerFooter>
    <oddFooter>&amp;R&amp;12Zpracoval odbor finanční, stav k 1. 12. 2016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I128"/>
  <sheetViews>
    <sheetView zoomScale="60" zoomScaleNormal="60" zoomScalePageLayoutView="85" workbookViewId="0" topLeftCell="A58">
      <selection activeCell="F62" sqref="F62"/>
    </sheetView>
  </sheetViews>
  <sheetFormatPr defaultColWidth="9.140625" defaultRowHeight="15"/>
  <cols>
    <col min="1" max="1" width="4.7109375" style="0" customWidth="1"/>
    <col min="2" max="2" width="13.57421875" style="0" customWidth="1"/>
    <col min="3" max="3" width="19.00390625" style="236" customWidth="1"/>
    <col min="4" max="4" width="11.7109375" style="236" customWidth="1"/>
    <col min="5" max="5" width="8.7109375" style="236" customWidth="1"/>
    <col min="6" max="6" width="19.8515625" style="696" customWidth="1"/>
    <col min="7" max="7" width="17.00390625" style="0" customWidth="1"/>
    <col min="8" max="8" width="18.7109375" style="0" customWidth="1"/>
    <col min="9" max="9" width="38.7109375" style="0" customWidth="1"/>
    <col min="10" max="13" width="15.8515625" style="0" customWidth="1"/>
    <col min="14" max="14" width="15.7109375" style="0" customWidth="1"/>
    <col min="15" max="15" width="21.28125" style="0" customWidth="1"/>
    <col min="16" max="16" width="47.140625" style="0" customWidth="1"/>
    <col min="17" max="17" width="0" style="0" hidden="1" customWidth="1"/>
    <col min="18" max="18" width="15.57421875" style="0" hidden="1" customWidth="1"/>
  </cols>
  <sheetData>
    <row r="1" spans="2:16" ht="28.5">
      <c r="B1" s="165" t="s">
        <v>169</v>
      </c>
      <c r="C1" s="686"/>
      <c r="D1" s="686"/>
      <c r="E1" s="686"/>
      <c r="F1" s="692"/>
      <c r="G1" s="165"/>
      <c r="H1" s="165"/>
      <c r="I1" s="165"/>
      <c r="J1" s="165"/>
      <c r="K1" s="165"/>
      <c r="L1" s="165"/>
      <c r="M1" s="165"/>
      <c r="N1" s="165"/>
      <c r="O1" s="165"/>
      <c r="P1" s="237" t="s">
        <v>320</v>
      </c>
    </row>
    <row r="2" spans="1:18" ht="32.25" customHeight="1">
      <c r="A2" s="943" t="s">
        <v>356</v>
      </c>
      <c r="B2" s="945" t="s">
        <v>145</v>
      </c>
      <c r="C2" s="945" t="s">
        <v>135</v>
      </c>
      <c r="D2" s="945" t="s">
        <v>136</v>
      </c>
      <c r="E2" s="954" t="s">
        <v>141</v>
      </c>
      <c r="F2" s="968" t="s">
        <v>210</v>
      </c>
      <c r="G2" s="945" t="s">
        <v>394</v>
      </c>
      <c r="H2" s="945" t="s">
        <v>137</v>
      </c>
      <c r="I2" s="990" t="s">
        <v>211</v>
      </c>
      <c r="J2" s="963" t="s">
        <v>338</v>
      </c>
      <c r="K2" s="982" t="s">
        <v>336</v>
      </c>
      <c r="L2" s="983"/>
      <c r="M2" s="984"/>
      <c r="N2" s="964" t="s">
        <v>337</v>
      </c>
      <c r="O2" s="964" t="s">
        <v>290</v>
      </c>
      <c r="P2" s="966" t="s">
        <v>212</v>
      </c>
      <c r="Q2" s="956" t="s">
        <v>442</v>
      </c>
      <c r="R2" s="957"/>
    </row>
    <row r="3" spans="1:18" ht="106.5" customHeight="1">
      <c r="A3" s="944"/>
      <c r="B3" s="946"/>
      <c r="C3" s="946"/>
      <c r="D3" s="946"/>
      <c r="E3" s="955"/>
      <c r="F3" s="969"/>
      <c r="G3" s="946"/>
      <c r="H3" s="946"/>
      <c r="I3" s="991"/>
      <c r="J3" s="964"/>
      <c r="K3" s="526" t="s">
        <v>214</v>
      </c>
      <c r="L3" s="250" t="s">
        <v>215</v>
      </c>
      <c r="M3" s="245" t="s">
        <v>298</v>
      </c>
      <c r="N3" s="970"/>
      <c r="O3" s="970"/>
      <c r="P3" s="967"/>
      <c r="Q3" s="250" t="s">
        <v>443</v>
      </c>
      <c r="R3" s="393" t="s">
        <v>197</v>
      </c>
    </row>
    <row r="4" spans="1:18" ht="26.25" customHeight="1" thickBot="1">
      <c r="A4" s="246" t="s">
        <v>275</v>
      </c>
      <c r="B4" s="246" t="s">
        <v>276</v>
      </c>
      <c r="C4" s="246" t="s">
        <v>277</v>
      </c>
      <c r="D4" s="246" t="s">
        <v>278</v>
      </c>
      <c r="E4" s="246" t="s">
        <v>279</v>
      </c>
      <c r="F4" s="246" t="s">
        <v>280</v>
      </c>
      <c r="G4" s="246" t="s">
        <v>281</v>
      </c>
      <c r="H4" s="246" t="s">
        <v>282</v>
      </c>
      <c r="I4" s="247" t="s">
        <v>283</v>
      </c>
      <c r="J4" s="248" t="s">
        <v>284</v>
      </c>
      <c r="K4" s="248" t="s">
        <v>353</v>
      </c>
      <c r="L4" s="249" t="s">
        <v>285</v>
      </c>
      <c r="M4" s="247" t="s">
        <v>286</v>
      </c>
      <c r="N4" s="248" t="s">
        <v>288</v>
      </c>
      <c r="O4" s="248" t="s">
        <v>289</v>
      </c>
      <c r="P4" s="395" t="s">
        <v>287</v>
      </c>
      <c r="Q4" s="249" t="s">
        <v>444</v>
      </c>
      <c r="R4" s="246" t="s">
        <v>445</v>
      </c>
    </row>
    <row r="5" spans="1:18" ht="113.25" customHeight="1">
      <c r="A5" s="949">
        <v>1</v>
      </c>
      <c r="B5" s="947" t="s">
        <v>63</v>
      </c>
      <c r="C5" s="790" t="s">
        <v>354</v>
      </c>
      <c r="D5" s="940" t="s">
        <v>73</v>
      </c>
      <c r="E5" s="768" t="s">
        <v>8</v>
      </c>
      <c r="F5" s="948">
        <v>362375172.18</v>
      </c>
      <c r="G5" s="952" t="s">
        <v>308</v>
      </c>
      <c r="H5" s="529" t="s">
        <v>139</v>
      </c>
      <c r="I5" s="530" t="s">
        <v>302</v>
      </c>
      <c r="J5" s="531">
        <v>101386743</v>
      </c>
      <c r="K5" s="531">
        <f>L5+M5</f>
        <v>16225264</v>
      </c>
      <c r="L5" s="532">
        <v>16225264</v>
      </c>
      <c r="M5" s="533"/>
      <c r="N5" s="534">
        <f>K5/J5</f>
        <v>0.1600333881915903</v>
      </c>
      <c r="O5" s="971">
        <f>(K5+K6+K7)/F5</f>
        <v>0.047534338228458484</v>
      </c>
      <c r="P5" s="535" t="s">
        <v>415</v>
      </c>
      <c r="Q5" s="394">
        <f>R5/J5</f>
        <v>0.8399666118084097</v>
      </c>
      <c r="R5" s="10">
        <f>J5-K5</f>
        <v>85161479</v>
      </c>
    </row>
    <row r="6" spans="1:18" ht="207.75" customHeight="1">
      <c r="A6" s="912"/>
      <c r="B6" s="802"/>
      <c r="C6" s="790"/>
      <c r="D6" s="940"/>
      <c r="E6" s="768"/>
      <c r="F6" s="771"/>
      <c r="G6" s="952"/>
      <c r="H6" s="524" t="s">
        <v>30</v>
      </c>
      <c r="I6" s="215" t="s">
        <v>314</v>
      </c>
      <c r="J6" s="536">
        <v>1000000</v>
      </c>
      <c r="K6" s="531">
        <f>L6+M6</f>
        <v>1000000</v>
      </c>
      <c r="L6" s="537">
        <v>1000000</v>
      </c>
      <c r="M6" s="538">
        <v>0</v>
      </c>
      <c r="N6" s="539">
        <f aca="true" t="shared" si="0" ref="N6:N61">K6/J6</f>
        <v>1</v>
      </c>
      <c r="O6" s="961"/>
      <c r="P6" s="535" t="s">
        <v>546</v>
      </c>
      <c r="Q6" s="392">
        <f aca="true" t="shared" si="1" ref="Q6:Q53">R6/J6</f>
        <v>0</v>
      </c>
      <c r="R6" s="5">
        <f aca="true" t="shared" si="2" ref="R6:R53">J6-K6</f>
        <v>0</v>
      </c>
    </row>
    <row r="7" spans="1:18" ht="78.75" customHeight="1">
      <c r="A7" s="913"/>
      <c r="B7" s="852"/>
      <c r="C7" s="791"/>
      <c r="D7" s="941"/>
      <c r="E7" s="843"/>
      <c r="F7" s="938"/>
      <c r="G7" s="953"/>
      <c r="H7" s="540" t="s">
        <v>30</v>
      </c>
      <c r="I7" s="541" t="s">
        <v>314</v>
      </c>
      <c r="J7" s="542">
        <v>600000</v>
      </c>
      <c r="K7" s="531">
        <v>0</v>
      </c>
      <c r="L7" s="543">
        <v>0</v>
      </c>
      <c r="M7" s="538">
        <v>0</v>
      </c>
      <c r="N7" s="539">
        <f t="shared" si="0"/>
        <v>0</v>
      </c>
      <c r="O7" s="962"/>
      <c r="P7" s="535" t="s">
        <v>495</v>
      </c>
      <c r="Q7" s="392">
        <f t="shared" si="1"/>
        <v>1</v>
      </c>
      <c r="R7" s="5">
        <f t="shared" si="2"/>
        <v>600000</v>
      </c>
    </row>
    <row r="8" spans="1:87" ht="105">
      <c r="A8" s="544">
        <v>2</v>
      </c>
      <c r="B8" s="545" t="s">
        <v>63</v>
      </c>
      <c r="C8" s="679" t="s">
        <v>311</v>
      </c>
      <c r="D8" s="680" t="s">
        <v>74</v>
      </c>
      <c r="E8" s="681" t="s">
        <v>8</v>
      </c>
      <c r="F8" s="693">
        <v>462724796.59</v>
      </c>
      <c r="G8" s="525" t="s">
        <v>309</v>
      </c>
      <c r="H8" s="541" t="s">
        <v>139</v>
      </c>
      <c r="I8" s="541" t="s">
        <v>303</v>
      </c>
      <c r="J8" s="536">
        <v>13225052</v>
      </c>
      <c r="K8" s="531">
        <f>L8+M8</f>
        <v>3306264</v>
      </c>
      <c r="L8" s="547">
        <v>3306264</v>
      </c>
      <c r="M8" s="548"/>
      <c r="N8" s="539">
        <f t="shared" si="0"/>
        <v>0.2500000756140694</v>
      </c>
      <c r="O8" s="549">
        <f>K8/F8</f>
        <v>0.007145206015249567</v>
      </c>
      <c r="P8" s="535" t="s">
        <v>415</v>
      </c>
      <c r="Q8" s="392">
        <f t="shared" si="1"/>
        <v>0.7499999243859305</v>
      </c>
      <c r="R8" s="5">
        <f t="shared" si="2"/>
        <v>9918788</v>
      </c>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row>
    <row r="9" spans="1:87" ht="105" customHeight="1">
      <c r="A9" s="800">
        <v>3</v>
      </c>
      <c r="B9" s="800" t="s">
        <v>64</v>
      </c>
      <c r="C9" s="789" t="s">
        <v>310</v>
      </c>
      <c r="D9" s="939" t="s">
        <v>75</v>
      </c>
      <c r="E9" s="767" t="s">
        <v>8</v>
      </c>
      <c r="F9" s="770">
        <v>400418989.26</v>
      </c>
      <c r="G9" s="935" t="s">
        <v>359</v>
      </c>
      <c r="H9" s="800" t="s">
        <v>139</v>
      </c>
      <c r="I9" s="784" t="s">
        <v>344</v>
      </c>
      <c r="J9" s="988">
        <v>178471075</v>
      </c>
      <c r="K9" s="988">
        <f>L9</f>
        <v>11053466</v>
      </c>
      <c r="L9" s="550">
        <f>11457379-24513-379400</f>
        <v>11053466</v>
      </c>
      <c r="M9" s="974"/>
      <c r="N9" s="960">
        <f>K9/J9</f>
        <v>0.061934215390365074</v>
      </c>
      <c r="O9" s="960">
        <f>(K9+K11+K12)/F9</f>
        <v>0.15608232545489645</v>
      </c>
      <c r="P9" s="1000" t="s">
        <v>620</v>
      </c>
      <c r="Q9" s="392"/>
      <c r="R9" s="5"/>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row>
    <row r="10" spans="1:87" s="152" customFormat="1" ht="382.5" customHeight="1">
      <c r="A10" s="797"/>
      <c r="B10" s="797"/>
      <c r="C10" s="790"/>
      <c r="D10" s="940"/>
      <c r="E10" s="768"/>
      <c r="F10" s="771"/>
      <c r="G10" s="936"/>
      <c r="H10" s="856"/>
      <c r="I10" s="895"/>
      <c r="J10" s="989"/>
      <c r="K10" s="989"/>
      <c r="L10" s="551" t="s">
        <v>598</v>
      </c>
      <c r="M10" s="975"/>
      <c r="N10" s="962"/>
      <c r="O10" s="961"/>
      <c r="P10" s="1001"/>
      <c r="Q10" s="392">
        <f>R10/J9</f>
        <v>0.938065784609635</v>
      </c>
      <c r="R10" s="5">
        <f>J9-K9</f>
        <v>167417609</v>
      </c>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row>
    <row r="11" spans="1:18" s="136" customFormat="1" ht="342" customHeight="1">
      <c r="A11" s="797"/>
      <c r="B11" s="797"/>
      <c r="C11" s="790"/>
      <c r="D11" s="940"/>
      <c r="E11" s="768"/>
      <c r="F11" s="771"/>
      <c r="G11" s="936"/>
      <c r="H11" s="541" t="s">
        <v>142</v>
      </c>
      <c r="I11" s="785"/>
      <c r="J11" s="352">
        <v>40518449.97</v>
      </c>
      <c r="K11" s="531">
        <f aca="true" t="shared" si="3" ref="K11:K27">L11+M11</f>
        <v>40518449.97</v>
      </c>
      <c r="L11" s="550">
        <v>40518449.97</v>
      </c>
      <c r="M11" s="552"/>
      <c r="N11" s="539">
        <f t="shared" si="0"/>
        <v>1</v>
      </c>
      <c r="O11" s="961"/>
      <c r="P11" s="655" t="s">
        <v>600</v>
      </c>
      <c r="Q11" s="392">
        <f t="shared" si="1"/>
        <v>0</v>
      </c>
      <c r="R11" s="5">
        <f t="shared" si="2"/>
        <v>0</v>
      </c>
    </row>
    <row r="12" spans="1:18" s="136" customFormat="1" ht="302.25" customHeight="1">
      <c r="A12" s="797"/>
      <c r="B12" s="797"/>
      <c r="C12" s="790"/>
      <c r="D12" s="940"/>
      <c r="E12" s="768"/>
      <c r="F12" s="771"/>
      <c r="G12" s="936"/>
      <c r="H12" s="541" t="s">
        <v>440</v>
      </c>
      <c r="I12" s="553" t="s">
        <v>438</v>
      </c>
      <c r="J12" s="352">
        <v>10926411.03</v>
      </c>
      <c r="K12" s="554">
        <f t="shared" si="3"/>
        <v>10926411.03</v>
      </c>
      <c r="L12" s="409">
        <v>10926411.03</v>
      </c>
      <c r="M12" s="555">
        <f>10926411.03-L12</f>
        <v>0</v>
      </c>
      <c r="N12" s="539">
        <f t="shared" si="0"/>
        <v>1</v>
      </c>
      <c r="O12" s="961"/>
      <c r="P12" s="703" t="s">
        <v>621</v>
      </c>
      <c r="Q12" s="392">
        <f t="shared" si="1"/>
        <v>0</v>
      </c>
      <c r="R12" s="5">
        <f t="shared" si="2"/>
        <v>0</v>
      </c>
    </row>
    <row r="13" spans="1:87" s="153" customFormat="1" ht="114" customHeight="1">
      <c r="A13" s="856"/>
      <c r="B13" s="856"/>
      <c r="C13" s="791"/>
      <c r="D13" s="941"/>
      <c r="E13" s="843"/>
      <c r="F13" s="938"/>
      <c r="G13" s="937"/>
      <c r="H13" s="541" t="s">
        <v>30</v>
      </c>
      <c r="I13" s="541" t="s">
        <v>345</v>
      </c>
      <c r="J13" s="352">
        <v>150000</v>
      </c>
      <c r="K13" s="531">
        <f t="shared" si="3"/>
        <v>150000</v>
      </c>
      <c r="L13" s="550">
        <v>150000</v>
      </c>
      <c r="M13" s="556"/>
      <c r="N13" s="539">
        <f t="shared" si="0"/>
        <v>1</v>
      </c>
      <c r="O13" s="962"/>
      <c r="P13" s="703" t="s">
        <v>623</v>
      </c>
      <c r="Q13" s="392">
        <f t="shared" si="1"/>
        <v>0</v>
      </c>
      <c r="R13" s="5">
        <f t="shared" si="2"/>
        <v>0</v>
      </c>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row>
    <row r="14" spans="1:87" ht="268.5" customHeight="1">
      <c r="A14" s="842">
        <v>4</v>
      </c>
      <c r="B14" s="836" t="s">
        <v>65</v>
      </c>
      <c r="C14" s="836" t="s">
        <v>171</v>
      </c>
      <c r="D14" s="958" t="s">
        <v>76</v>
      </c>
      <c r="E14" s="835" t="s">
        <v>8</v>
      </c>
      <c r="F14" s="951">
        <v>433013258.18</v>
      </c>
      <c r="G14" s="950" t="s">
        <v>434</v>
      </c>
      <c r="H14" s="541" t="s">
        <v>139</v>
      </c>
      <c r="I14" s="541" t="s">
        <v>346</v>
      </c>
      <c r="J14" s="352">
        <v>354887803</v>
      </c>
      <c r="K14" s="531">
        <f t="shared" si="3"/>
        <v>88721951</v>
      </c>
      <c r="L14" s="557">
        <v>88721951</v>
      </c>
      <c r="M14" s="538"/>
      <c r="N14" s="539">
        <f t="shared" si="0"/>
        <v>0.250000000704448</v>
      </c>
      <c r="O14" s="960">
        <f>(K14+K15)/F14</f>
        <v>0.20558712537848972</v>
      </c>
      <c r="P14" s="703" t="s">
        <v>622</v>
      </c>
      <c r="Q14" s="392">
        <f t="shared" si="1"/>
        <v>0.7499999992955521</v>
      </c>
      <c r="R14" s="5">
        <f t="shared" si="2"/>
        <v>266165852</v>
      </c>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row>
    <row r="15" spans="1:18" ht="156.75" customHeight="1">
      <c r="A15" s="842"/>
      <c r="B15" s="836"/>
      <c r="C15" s="836"/>
      <c r="D15" s="958"/>
      <c r="E15" s="835"/>
      <c r="F15" s="951"/>
      <c r="G15" s="950"/>
      <c r="H15" s="541" t="s">
        <v>30</v>
      </c>
      <c r="I15" s="541" t="s">
        <v>347</v>
      </c>
      <c r="J15" s="352">
        <v>300000</v>
      </c>
      <c r="K15" s="531">
        <f t="shared" si="3"/>
        <v>300000</v>
      </c>
      <c r="L15" s="558">
        <v>300000</v>
      </c>
      <c r="M15" s="538"/>
      <c r="N15" s="539">
        <f t="shared" si="0"/>
        <v>1</v>
      </c>
      <c r="O15" s="962"/>
      <c r="P15" s="535" t="s">
        <v>526</v>
      </c>
      <c r="Q15" s="392">
        <f t="shared" si="1"/>
        <v>0</v>
      </c>
      <c r="R15" s="5">
        <f t="shared" si="2"/>
        <v>0</v>
      </c>
    </row>
    <row r="16" spans="1:18" ht="279.75" customHeight="1">
      <c r="A16" s="911">
        <v>5</v>
      </c>
      <c r="B16" s="911" t="s">
        <v>63</v>
      </c>
      <c r="C16" s="800" t="s">
        <v>218</v>
      </c>
      <c r="D16" s="914" t="s">
        <v>77</v>
      </c>
      <c r="E16" s="917" t="s">
        <v>8</v>
      </c>
      <c r="F16" s="920">
        <v>392633824.96</v>
      </c>
      <c r="G16" s="923" t="s">
        <v>403</v>
      </c>
      <c r="H16" s="541" t="s">
        <v>142</v>
      </c>
      <c r="I16" s="541" t="s">
        <v>300</v>
      </c>
      <c r="J16" s="352">
        <v>31074718.09</v>
      </c>
      <c r="K16" s="531">
        <f t="shared" si="3"/>
        <v>31074718.09</v>
      </c>
      <c r="L16" s="558">
        <v>31074718.09</v>
      </c>
      <c r="M16" s="538"/>
      <c r="N16" s="539">
        <f t="shared" si="0"/>
        <v>1</v>
      </c>
      <c r="O16" s="549">
        <f>K16/F16</f>
        <v>0.07914427162042337</v>
      </c>
      <c r="P16" s="703" t="s">
        <v>608</v>
      </c>
      <c r="Q16" s="392">
        <f t="shared" si="1"/>
        <v>0</v>
      </c>
      <c r="R16" s="5">
        <f t="shared" si="2"/>
        <v>0</v>
      </c>
    </row>
    <row r="17" spans="1:18" ht="90" customHeight="1">
      <c r="A17" s="913"/>
      <c r="B17" s="913"/>
      <c r="C17" s="856"/>
      <c r="D17" s="916"/>
      <c r="E17" s="919"/>
      <c r="F17" s="922"/>
      <c r="G17" s="925"/>
      <c r="H17" s="659" t="s">
        <v>606</v>
      </c>
      <c r="I17" s="659" t="s">
        <v>607</v>
      </c>
      <c r="J17" s="352">
        <v>134201.25</v>
      </c>
      <c r="K17" s="531">
        <f>L17+M17</f>
        <v>134201.25</v>
      </c>
      <c r="L17" s="558"/>
      <c r="M17" s="538">
        <v>134201.25</v>
      </c>
      <c r="N17" s="539">
        <f>K17/J17</f>
        <v>1</v>
      </c>
      <c r="O17" s="549">
        <f>K17/F16</f>
        <v>0.000341797475074064</v>
      </c>
      <c r="P17" s="660" t="s">
        <v>609</v>
      </c>
      <c r="Q17" s="392"/>
      <c r="R17" s="5"/>
    </row>
    <row r="18" spans="1:18" ht="267" customHeight="1">
      <c r="A18" s="544">
        <v>6</v>
      </c>
      <c r="B18" s="545" t="s">
        <v>63</v>
      </c>
      <c r="C18" s="679" t="s">
        <v>172</v>
      </c>
      <c r="D18" s="239" t="s">
        <v>78</v>
      </c>
      <c r="E18" s="681" t="s">
        <v>8</v>
      </c>
      <c r="F18" s="436">
        <v>77931313.94</v>
      </c>
      <c r="G18" s="524" t="s">
        <v>403</v>
      </c>
      <c r="H18" s="541" t="s">
        <v>142</v>
      </c>
      <c r="I18" s="541" t="s">
        <v>348</v>
      </c>
      <c r="J18" s="352">
        <f>19504849.28+97231.82</f>
        <v>19602081.1</v>
      </c>
      <c r="K18" s="531">
        <f t="shared" si="3"/>
        <v>16260597.42</v>
      </c>
      <c r="L18" s="558">
        <v>16260597.42</v>
      </c>
      <c r="M18" s="559"/>
      <c r="N18" s="539">
        <f t="shared" si="0"/>
        <v>0.8295342385865345</v>
      </c>
      <c r="O18" s="549">
        <f>K18/F18</f>
        <v>0.2086529354877704</v>
      </c>
      <c r="P18" s="657" t="s">
        <v>603</v>
      </c>
      <c r="Q18" s="392">
        <f t="shared" si="1"/>
        <v>0.1704657614134655</v>
      </c>
      <c r="R18" s="5">
        <f t="shared" si="2"/>
        <v>3341483.6800000016</v>
      </c>
    </row>
    <row r="19" spans="1:18" ht="257.25" customHeight="1">
      <c r="A19" s="911">
        <v>7</v>
      </c>
      <c r="B19" s="911" t="s">
        <v>63</v>
      </c>
      <c r="C19" s="800" t="s">
        <v>173</v>
      </c>
      <c r="D19" s="914" t="s">
        <v>78</v>
      </c>
      <c r="E19" s="917" t="s">
        <v>8</v>
      </c>
      <c r="F19" s="920">
        <v>435187865.95</v>
      </c>
      <c r="G19" s="923" t="s">
        <v>403</v>
      </c>
      <c r="H19" s="541" t="s">
        <v>142</v>
      </c>
      <c r="I19" s="541" t="s">
        <v>301</v>
      </c>
      <c r="J19" s="352">
        <v>36122816.01</v>
      </c>
      <c r="K19" s="531">
        <f t="shared" si="3"/>
        <v>36122816.01</v>
      </c>
      <c r="L19" s="558">
        <v>36122816.01</v>
      </c>
      <c r="M19" s="538"/>
      <c r="N19" s="539">
        <f t="shared" si="0"/>
        <v>1</v>
      </c>
      <c r="O19" s="549">
        <f>K19/F19</f>
        <v>0.08300510845159974</v>
      </c>
      <c r="P19" s="657" t="s">
        <v>604</v>
      </c>
      <c r="Q19" s="392">
        <f t="shared" si="1"/>
        <v>0</v>
      </c>
      <c r="R19" s="5">
        <f t="shared" si="2"/>
        <v>0</v>
      </c>
    </row>
    <row r="20" spans="1:18" ht="90">
      <c r="A20" s="913"/>
      <c r="B20" s="913"/>
      <c r="C20" s="856"/>
      <c r="D20" s="916"/>
      <c r="E20" s="919"/>
      <c r="F20" s="922"/>
      <c r="G20" s="925"/>
      <c r="H20" s="704" t="s">
        <v>606</v>
      </c>
      <c r="I20" s="704" t="s">
        <v>624</v>
      </c>
      <c r="J20" s="352">
        <v>0</v>
      </c>
      <c r="K20" s="531">
        <v>0</v>
      </c>
      <c r="L20" s="558">
        <v>0</v>
      </c>
      <c r="M20" s="538">
        <v>0</v>
      </c>
      <c r="N20" s="539"/>
      <c r="O20" s="705"/>
      <c r="P20" s="703" t="s">
        <v>625</v>
      </c>
      <c r="Q20" s="392"/>
      <c r="R20" s="5"/>
    </row>
    <row r="21" spans="1:18" ht="158.25" customHeight="1">
      <c r="A21" s="842">
        <v>8</v>
      </c>
      <c r="B21" s="836" t="s">
        <v>66</v>
      </c>
      <c r="C21" s="836" t="s">
        <v>67</v>
      </c>
      <c r="D21" s="928" t="s">
        <v>217</v>
      </c>
      <c r="E21" s="835" t="s">
        <v>68</v>
      </c>
      <c r="F21" s="942">
        <v>7850000</v>
      </c>
      <c r="G21" s="950" t="s">
        <v>164</v>
      </c>
      <c r="H21" s="541" t="s">
        <v>143</v>
      </c>
      <c r="I21" s="541" t="s">
        <v>547</v>
      </c>
      <c r="J21" s="352">
        <v>1851077.37</v>
      </c>
      <c r="K21" s="531">
        <f t="shared" si="3"/>
        <v>3316481.86</v>
      </c>
      <c r="L21" s="560"/>
      <c r="M21" s="672">
        <v>3316481.86</v>
      </c>
      <c r="N21" s="539">
        <f t="shared" si="0"/>
        <v>1.7916495084157393</v>
      </c>
      <c r="O21" s="960">
        <f>(K21+K22)/F21</f>
        <v>0.4288511923566879</v>
      </c>
      <c r="P21" s="535" t="s">
        <v>548</v>
      </c>
      <c r="Q21" s="392">
        <f t="shared" si="1"/>
        <v>-0.7916495084157393</v>
      </c>
      <c r="R21" s="5">
        <f t="shared" si="2"/>
        <v>-1465404.4899999998</v>
      </c>
    </row>
    <row r="22" spans="1:18" ht="51.75" customHeight="1">
      <c r="A22" s="842"/>
      <c r="B22" s="836"/>
      <c r="C22" s="836"/>
      <c r="D22" s="929"/>
      <c r="E22" s="835"/>
      <c r="F22" s="942"/>
      <c r="G22" s="950"/>
      <c r="H22" s="561" t="s">
        <v>152</v>
      </c>
      <c r="I22" s="541" t="s">
        <v>315</v>
      </c>
      <c r="J22" s="352">
        <v>50000</v>
      </c>
      <c r="K22" s="531">
        <f t="shared" si="3"/>
        <v>50000</v>
      </c>
      <c r="L22" s="558">
        <v>50000</v>
      </c>
      <c r="M22" s="538"/>
      <c r="N22" s="539">
        <f t="shared" si="0"/>
        <v>1</v>
      </c>
      <c r="O22" s="962"/>
      <c r="P22" s="535" t="s">
        <v>305</v>
      </c>
      <c r="Q22" s="392">
        <f t="shared" si="1"/>
        <v>0</v>
      </c>
      <c r="R22" s="5">
        <f t="shared" si="2"/>
        <v>0</v>
      </c>
    </row>
    <row r="23" spans="1:18" ht="193.5" customHeight="1">
      <c r="A23" s="842">
        <v>9</v>
      </c>
      <c r="B23" s="836" t="s">
        <v>122</v>
      </c>
      <c r="C23" s="959" t="s">
        <v>174</v>
      </c>
      <c r="D23" s="958" t="s">
        <v>121</v>
      </c>
      <c r="E23" s="835" t="s">
        <v>8</v>
      </c>
      <c r="F23" s="770">
        <v>120250460.58</v>
      </c>
      <c r="G23" s="950" t="s">
        <v>360</v>
      </c>
      <c r="H23" s="541" t="s">
        <v>142</v>
      </c>
      <c r="I23" s="215" t="s">
        <v>349</v>
      </c>
      <c r="J23" s="352">
        <v>8920521.79</v>
      </c>
      <c r="K23" s="531">
        <f t="shared" si="3"/>
        <v>8920521.79</v>
      </c>
      <c r="L23" s="550">
        <v>8920521.79</v>
      </c>
      <c r="M23" s="538"/>
      <c r="N23" s="539">
        <f t="shared" si="0"/>
        <v>1</v>
      </c>
      <c r="O23" s="960">
        <f>(K23+K24+K25+K26)/F23</f>
        <v>0.10790177540623937</v>
      </c>
      <c r="P23" s="703" t="s">
        <v>626</v>
      </c>
      <c r="Q23" s="392">
        <f t="shared" si="1"/>
        <v>0</v>
      </c>
      <c r="R23" s="5">
        <f t="shared" si="2"/>
        <v>0</v>
      </c>
    </row>
    <row r="24" spans="1:18" ht="346.5" customHeight="1">
      <c r="A24" s="842"/>
      <c r="B24" s="836"/>
      <c r="C24" s="959"/>
      <c r="D24" s="958"/>
      <c r="E24" s="835"/>
      <c r="F24" s="771"/>
      <c r="G24" s="950"/>
      <c r="H24" s="541" t="s">
        <v>139</v>
      </c>
      <c r="I24" s="541" t="s">
        <v>361</v>
      </c>
      <c r="J24" s="542">
        <v>7905397.84</v>
      </c>
      <c r="K24" s="531">
        <f t="shared" si="3"/>
        <v>3914716.4</v>
      </c>
      <c r="L24" s="616">
        <v>3914716.4</v>
      </c>
      <c r="M24" s="538"/>
      <c r="N24" s="539">
        <f t="shared" si="0"/>
        <v>0.49519536894047067</v>
      </c>
      <c r="O24" s="961"/>
      <c r="P24" s="703" t="s">
        <v>599</v>
      </c>
      <c r="Q24" s="392">
        <f t="shared" si="1"/>
        <v>0.5048046310595293</v>
      </c>
      <c r="R24" s="5">
        <f t="shared" si="2"/>
        <v>3990681.44</v>
      </c>
    </row>
    <row r="25" spans="1:18" ht="60">
      <c r="A25" s="842"/>
      <c r="B25" s="836"/>
      <c r="C25" s="959"/>
      <c r="D25" s="958"/>
      <c r="E25" s="835"/>
      <c r="F25" s="771"/>
      <c r="G25" s="950"/>
      <c r="H25" s="561" t="s">
        <v>152</v>
      </c>
      <c r="I25" s="541" t="s">
        <v>350</v>
      </c>
      <c r="J25" s="542">
        <v>100000</v>
      </c>
      <c r="K25" s="531">
        <f t="shared" si="3"/>
        <v>100000</v>
      </c>
      <c r="L25" s="550">
        <v>100000</v>
      </c>
      <c r="M25" s="538"/>
      <c r="N25" s="539">
        <f t="shared" si="0"/>
        <v>1</v>
      </c>
      <c r="O25" s="961"/>
      <c r="P25" s="535" t="s">
        <v>306</v>
      </c>
      <c r="Q25" s="392">
        <f t="shared" si="1"/>
        <v>0</v>
      </c>
      <c r="R25" s="5">
        <f t="shared" si="2"/>
        <v>0</v>
      </c>
    </row>
    <row r="26" spans="1:18" ht="45">
      <c r="A26" s="842"/>
      <c r="B26" s="836"/>
      <c r="C26" s="959"/>
      <c r="D26" s="958"/>
      <c r="E26" s="835"/>
      <c r="F26" s="938"/>
      <c r="G26" s="950"/>
      <c r="H26" s="561" t="s">
        <v>152</v>
      </c>
      <c r="I26" s="541" t="s">
        <v>317</v>
      </c>
      <c r="J26" s="542">
        <v>40000</v>
      </c>
      <c r="K26" s="531">
        <f t="shared" si="3"/>
        <v>40000</v>
      </c>
      <c r="L26" s="550">
        <v>40000</v>
      </c>
      <c r="M26" s="538"/>
      <c r="N26" s="539">
        <f t="shared" si="0"/>
        <v>1</v>
      </c>
      <c r="O26" s="962"/>
      <c r="P26" s="535" t="s">
        <v>307</v>
      </c>
      <c r="Q26" s="392">
        <f t="shared" si="1"/>
        <v>0</v>
      </c>
      <c r="R26" s="5">
        <f t="shared" si="2"/>
        <v>0</v>
      </c>
    </row>
    <row r="27" spans="1:18" ht="259.5" customHeight="1">
      <c r="A27" s="800">
        <v>10</v>
      </c>
      <c r="B27" s="789" t="s">
        <v>69</v>
      </c>
      <c r="C27" s="789" t="s">
        <v>393</v>
      </c>
      <c r="D27" s="928" t="s">
        <v>79</v>
      </c>
      <c r="E27" s="767" t="s">
        <v>8</v>
      </c>
      <c r="F27" s="758">
        <v>13225586.65</v>
      </c>
      <c r="G27" s="826" t="s">
        <v>404</v>
      </c>
      <c r="H27" s="541" t="s">
        <v>142</v>
      </c>
      <c r="I27" s="541" t="s">
        <v>418</v>
      </c>
      <c r="J27" s="240">
        <v>2359075.47</v>
      </c>
      <c r="K27" s="531">
        <f t="shared" si="3"/>
        <v>2359075.47</v>
      </c>
      <c r="L27" s="550">
        <v>2359075.47</v>
      </c>
      <c r="M27" s="241"/>
      <c r="N27" s="539">
        <f t="shared" si="0"/>
        <v>1</v>
      </c>
      <c r="O27" s="960">
        <f>(K27)/F27</f>
        <v>0.17837208529422777</v>
      </c>
      <c r="P27" s="703" t="s">
        <v>627</v>
      </c>
      <c r="Q27" s="392">
        <f t="shared" si="1"/>
        <v>0</v>
      </c>
      <c r="R27" s="5">
        <f t="shared" si="2"/>
        <v>0</v>
      </c>
    </row>
    <row r="28" spans="1:18" ht="60">
      <c r="A28" s="797"/>
      <c r="B28" s="790"/>
      <c r="C28" s="790"/>
      <c r="D28" s="965"/>
      <c r="E28" s="768"/>
      <c r="F28" s="821"/>
      <c r="G28" s="952"/>
      <c r="H28" s="541" t="s">
        <v>30</v>
      </c>
      <c r="I28" s="541" t="s">
        <v>316</v>
      </c>
      <c r="J28" s="352">
        <v>0</v>
      </c>
      <c r="K28" s="352">
        <v>0</v>
      </c>
      <c r="L28" s="562">
        <v>0</v>
      </c>
      <c r="M28" s="563">
        <v>0</v>
      </c>
      <c r="N28" s="539" t="s">
        <v>213</v>
      </c>
      <c r="O28" s="961"/>
      <c r="P28" s="535" t="s">
        <v>378</v>
      </c>
      <c r="Q28" s="392" t="e">
        <f t="shared" si="1"/>
        <v>#DIV/0!</v>
      </c>
      <c r="R28" s="5">
        <f t="shared" si="2"/>
        <v>0</v>
      </c>
    </row>
    <row r="29" spans="1:18" ht="191.25" customHeight="1">
      <c r="A29" s="800">
        <v>11</v>
      </c>
      <c r="B29" s="789" t="s">
        <v>70</v>
      </c>
      <c r="C29" s="789" t="s">
        <v>175</v>
      </c>
      <c r="D29" s="928" t="s">
        <v>80</v>
      </c>
      <c r="E29" s="767" t="s">
        <v>8</v>
      </c>
      <c r="F29" s="758">
        <v>49829552.14</v>
      </c>
      <c r="G29" s="760" t="s">
        <v>297</v>
      </c>
      <c r="H29" s="541" t="s">
        <v>142</v>
      </c>
      <c r="I29" s="541" t="s">
        <v>419</v>
      </c>
      <c r="J29" s="240">
        <f>9646134.9+203643</f>
        <v>9849777.9</v>
      </c>
      <c r="K29" s="564">
        <f>L29+M29</f>
        <v>2157348.2800000003</v>
      </c>
      <c r="L29" s="618">
        <f>1953705.28+203643</f>
        <v>2157348.2800000003</v>
      </c>
      <c r="M29" s="565"/>
      <c r="N29" s="539">
        <f t="shared" si="0"/>
        <v>0.21902506857540413</v>
      </c>
      <c r="O29" s="960">
        <f>K29/F29</f>
        <v>0.04329455488459464</v>
      </c>
      <c r="P29" s="535" t="s">
        <v>534</v>
      </c>
      <c r="Q29" s="392">
        <f t="shared" si="1"/>
        <v>0.7809749314245958</v>
      </c>
      <c r="R29" s="5">
        <f t="shared" si="2"/>
        <v>7692429.62</v>
      </c>
    </row>
    <row r="30" spans="1:18" ht="112.5" customHeight="1">
      <c r="A30" s="856"/>
      <c r="B30" s="791"/>
      <c r="C30" s="791"/>
      <c r="D30" s="929"/>
      <c r="E30" s="843"/>
      <c r="F30" s="995"/>
      <c r="G30" s="848"/>
      <c r="H30" s="541" t="s">
        <v>30</v>
      </c>
      <c r="I30" s="541" t="s">
        <v>363</v>
      </c>
      <c r="J30" s="352" t="s">
        <v>138</v>
      </c>
      <c r="K30" s="352" t="s">
        <v>138</v>
      </c>
      <c r="L30" s="661"/>
      <c r="M30" s="563" t="s">
        <v>138</v>
      </c>
      <c r="N30" s="539" t="s">
        <v>213</v>
      </c>
      <c r="O30" s="962"/>
      <c r="P30" s="535" t="s">
        <v>369</v>
      </c>
      <c r="Q30" s="392" t="e">
        <f t="shared" si="1"/>
        <v>#VALUE!</v>
      </c>
      <c r="R30" s="5" t="e">
        <f t="shared" si="2"/>
        <v>#VALUE!</v>
      </c>
    </row>
    <row r="31" spans="1:18" ht="195">
      <c r="A31" s="566">
        <v>12</v>
      </c>
      <c r="B31" s="546" t="s">
        <v>81</v>
      </c>
      <c r="C31" s="679" t="s">
        <v>312</v>
      </c>
      <c r="D31" s="327" t="s">
        <v>365</v>
      </c>
      <c r="E31" s="681" t="s">
        <v>8</v>
      </c>
      <c r="F31" s="366">
        <v>26500000</v>
      </c>
      <c r="G31" s="525" t="s">
        <v>170</v>
      </c>
      <c r="H31" s="541" t="s">
        <v>364</v>
      </c>
      <c r="I31" s="541" t="s">
        <v>318</v>
      </c>
      <c r="J31" s="536">
        <v>538872.96</v>
      </c>
      <c r="K31" s="531">
        <f>L31+M31</f>
        <v>538872.96</v>
      </c>
      <c r="L31" s="550">
        <v>538872.96</v>
      </c>
      <c r="M31" s="548"/>
      <c r="N31" s="539">
        <f t="shared" si="0"/>
        <v>1</v>
      </c>
      <c r="O31" s="549">
        <f>K31/F31</f>
        <v>0.02033482867924528</v>
      </c>
      <c r="P31" s="651" t="s">
        <v>594</v>
      </c>
      <c r="Q31" s="392">
        <f t="shared" si="1"/>
        <v>0</v>
      </c>
      <c r="R31" s="5">
        <f t="shared" si="2"/>
        <v>0</v>
      </c>
    </row>
    <row r="32" spans="1:18" ht="180">
      <c r="A32" s="931">
        <v>13</v>
      </c>
      <c r="B32" s="926" t="s">
        <v>63</v>
      </c>
      <c r="C32" s="926" t="s">
        <v>313</v>
      </c>
      <c r="D32" s="789" t="s">
        <v>134</v>
      </c>
      <c r="E32" s="801" t="s">
        <v>8</v>
      </c>
      <c r="F32" s="758">
        <v>75842841.9</v>
      </c>
      <c r="G32" s="760" t="s">
        <v>401</v>
      </c>
      <c r="H32" s="561" t="s">
        <v>142</v>
      </c>
      <c r="I32" s="541" t="s">
        <v>351</v>
      </c>
      <c r="J32" s="536">
        <v>101050.13</v>
      </c>
      <c r="K32" s="564">
        <f>L32+M32</f>
        <v>6582.4</v>
      </c>
      <c r="L32" s="567">
        <v>6582.4</v>
      </c>
      <c r="M32" s="568">
        <v>0</v>
      </c>
      <c r="N32" s="539">
        <f t="shared" si="0"/>
        <v>0.06513994588626457</v>
      </c>
      <c r="O32" s="960">
        <f>(K32+K33)/F32</f>
        <v>0.0035049051873674584</v>
      </c>
      <c r="P32" s="703" t="s">
        <v>628</v>
      </c>
      <c r="Q32" s="392">
        <f t="shared" si="1"/>
        <v>0.9348600541137355</v>
      </c>
      <c r="R32" s="5">
        <f t="shared" si="2"/>
        <v>94467.73000000001</v>
      </c>
    </row>
    <row r="33" spans="1:18" ht="102.75" customHeight="1">
      <c r="A33" s="933"/>
      <c r="B33" s="927"/>
      <c r="C33" s="927"/>
      <c r="D33" s="791"/>
      <c r="E33" s="852"/>
      <c r="F33" s="995"/>
      <c r="G33" s="848"/>
      <c r="H33" s="561" t="s">
        <v>427</v>
      </c>
      <c r="I33" s="541" t="s">
        <v>439</v>
      </c>
      <c r="J33" s="536">
        <v>259239.57</v>
      </c>
      <c r="K33" s="617">
        <v>259239.57</v>
      </c>
      <c r="L33" s="618"/>
      <c r="M33" s="548">
        <v>259239.57</v>
      </c>
      <c r="N33" s="539">
        <f t="shared" si="0"/>
        <v>1</v>
      </c>
      <c r="O33" s="962"/>
      <c r="P33" s="535" t="s">
        <v>530</v>
      </c>
      <c r="Q33" s="392"/>
      <c r="R33" s="5"/>
    </row>
    <row r="34" spans="1:18" ht="258" customHeight="1">
      <c r="A34" s="931">
        <v>14</v>
      </c>
      <c r="B34" s="926" t="s">
        <v>63</v>
      </c>
      <c r="C34" s="926" t="s">
        <v>176</v>
      </c>
      <c r="D34" s="789" t="s">
        <v>82</v>
      </c>
      <c r="E34" s="767" t="s">
        <v>8</v>
      </c>
      <c r="F34" s="758">
        <v>114675654.39</v>
      </c>
      <c r="G34" s="760" t="s">
        <v>403</v>
      </c>
      <c r="H34" s="541" t="s">
        <v>142</v>
      </c>
      <c r="I34" s="541" t="s">
        <v>424</v>
      </c>
      <c r="J34" s="536">
        <v>3378744.56</v>
      </c>
      <c r="K34" s="531">
        <v>872179.28</v>
      </c>
      <c r="L34" s="550">
        <v>872179.28</v>
      </c>
      <c r="M34" s="548"/>
      <c r="N34" s="539">
        <f>K34/J34</f>
        <v>0.25813708746304276</v>
      </c>
      <c r="O34" s="960">
        <f>(K34:K36)/F34</f>
        <v>0.0076056185128345445</v>
      </c>
      <c r="P34" s="703" t="s">
        <v>629</v>
      </c>
      <c r="Q34" s="392">
        <f t="shared" si="1"/>
        <v>0.7418629125369572</v>
      </c>
      <c r="R34" s="5">
        <f t="shared" si="2"/>
        <v>2506565.2800000003</v>
      </c>
    </row>
    <row r="35" spans="1:18" ht="30">
      <c r="A35" s="932"/>
      <c r="B35" s="934"/>
      <c r="C35" s="934"/>
      <c r="D35" s="790"/>
      <c r="E35" s="768"/>
      <c r="F35" s="821"/>
      <c r="G35" s="930"/>
      <c r="H35" s="541" t="s">
        <v>152</v>
      </c>
      <c r="I35" s="541" t="s">
        <v>416</v>
      </c>
      <c r="J35" s="536">
        <v>0</v>
      </c>
      <c r="K35" s="531">
        <v>0</v>
      </c>
      <c r="L35" s="569"/>
      <c r="M35" s="548">
        <v>0</v>
      </c>
      <c r="N35" s="539">
        <v>0</v>
      </c>
      <c r="O35" s="961"/>
      <c r="P35" s="535" t="s">
        <v>417</v>
      </c>
      <c r="Q35" s="392" t="e">
        <f t="shared" si="1"/>
        <v>#DIV/0!</v>
      </c>
      <c r="R35" s="5">
        <f t="shared" si="2"/>
        <v>0</v>
      </c>
    </row>
    <row r="36" spans="1:18" ht="75">
      <c r="A36" s="932"/>
      <c r="B36" s="934"/>
      <c r="C36" s="934"/>
      <c r="D36" s="790"/>
      <c r="E36" s="768"/>
      <c r="F36" s="821"/>
      <c r="G36" s="930"/>
      <c r="H36" s="541" t="s">
        <v>427</v>
      </c>
      <c r="I36" s="541" t="s">
        <v>439</v>
      </c>
      <c r="J36" s="570">
        <v>225882.28</v>
      </c>
      <c r="K36" s="531">
        <f>L36+M36</f>
        <v>225882.28</v>
      </c>
      <c r="L36" s="550"/>
      <c r="M36" s="548">
        <v>225882.28</v>
      </c>
      <c r="N36" s="539">
        <v>0</v>
      </c>
      <c r="O36" s="961"/>
      <c r="P36" s="535" t="s">
        <v>500</v>
      </c>
      <c r="Q36" s="392">
        <f t="shared" si="1"/>
        <v>0</v>
      </c>
      <c r="R36" s="5">
        <f t="shared" si="2"/>
        <v>0</v>
      </c>
    </row>
    <row r="37" spans="1:18" ht="259.5" customHeight="1">
      <c r="A37" s="931">
        <v>15</v>
      </c>
      <c r="B37" s="926" t="s">
        <v>63</v>
      </c>
      <c r="C37" s="926" t="s">
        <v>402</v>
      </c>
      <c r="D37" s="789" t="s">
        <v>82</v>
      </c>
      <c r="E37" s="767" t="s">
        <v>8</v>
      </c>
      <c r="F37" s="758">
        <v>97211812.73</v>
      </c>
      <c r="G37" s="760" t="s">
        <v>403</v>
      </c>
      <c r="H37" s="541" t="s">
        <v>142</v>
      </c>
      <c r="I37" s="541" t="s">
        <v>425</v>
      </c>
      <c r="J37" s="240">
        <v>1372882.5</v>
      </c>
      <c r="K37" s="571">
        <f>L37+M37</f>
        <v>682903.82</v>
      </c>
      <c r="L37" s="537">
        <v>682903.82</v>
      </c>
      <c r="M37" s="241"/>
      <c r="N37" s="572">
        <f t="shared" si="0"/>
        <v>0.49742335560399376</v>
      </c>
      <c r="O37" s="972">
        <f>(K37+K38)/F37</f>
        <v>0.01638979693162646</v>
      </c>
      <c r="P37" s="573" t="s">
        <v>630</v>
      </c>
      <c r="Q37" s="392">
        <f t="shared" si="1"/>
        <v>0.5025766443960062</v>
      </c>
      <c r="R37" s="5">
        <f t="shared" si="2"/>
        <v>689978.68</v>
      </c>
    </row>
    <row r="38" spans="1:18" ht="88.5" customHeight="1">
      <c r="A38" s="933"/>
      <c r="B38" s="927"/>
      <c r="C38" s="927"/>
      <c r="D38" s="791"/>
      <c r="E38" s="843"/>
      <c r="F38" s="995"/>
      <c r="G38" s="848"/>
      <c r="H38" s="561" t="s">
        <v>427</v>
      </c>
      <c r="I38" s="541" t="s">
        <v>407</v>
      </c>
      <c r="J38" s="240">
        <v>910378.05</v>
      </c>
      <c r="K38" s="571">
        <f>L38+M38</f>
        <v>910378.05</v>
      </c>
      <c r="L38" s="574"/>
      <c r="M38" s="565">
        <v>910378.05</v>
      </c>
      <c r="N38" s="572">
        <v>1</v>
      </c>
      <c r="O38" s="973"/>
      <c r="P38" s="573" t="s">
        <v>496</v>
      </c>
      <c r="Q38" s="392">
        <f t="shared" si="1"/>
        <v>0</v>
      </c>
      <c r="R38" s="5">
        <f t="shared" si="2"/>
        <v>0</v>
      </c>
    </row>
    <row r="39" spans="1:18" ht="105" customHeight="1">
      <c r="A39" s="931">
        <v>16</v>
      </c>
      <c r="B39" s="931" t="s">
        <v>122</v>
      </c>
      <c r="C39" s="789" t="s">
        <v>177</v>
      </c>
      <c r="D39" s="997" t="s">
        <v>148</v>
      </c>
      <c r="E39" s="767" t="s">
        <v>8</v>
      </c>
      <c r="F39" s="758">
        <v>126000000</v>
      </c>
      <c r="G39" s="760" t="s">
        <v>297</v>
      </c>
      <c r="H39" s="800" t="s">
        <v>142</v>
      </c>
      <c r="I39" s="784" t="s">
        <v>549</v>
      </c>
      <c r="J39" s="976">
        <v>6710623.16</v>
      </c>
      <c r="K39" s="976">
        <f>L39+M39</f>
        <v>2486852.07</v>
      </c>
      <c r="L39" s="985"/>
      <c r="M39" s="979">
        <v>2486852.07</v>
      </c>
      <c r="N39" s="960">
        <f>K39/J39</f>
        <v>0.370584372077898</v>
      </c>
      <c r="O39" s="960">
        <f>K39/F39</f>
        <v>0.019736921190476188</v>
      </c>
      <c r="P39" s="1000" t="s">
        <v>561</v>
      </c>
      <c r="Q39" s="392">
        <f t="shared" si="1"/>
        <v>0.6294156279221019</v>
      </c>
      <c r="R39" s="5">
        <f t="shared" si="2"/>
        <v>4223771.09</v>
      </c>
    </row>
    <row r="40" spans="1:18" ht="75" customHeight="1">
      <c r="A40" s="932"/>
      <c r="B40" s="932"/>
      <c r="C40" s="790"/>
      <c r="D40" s="998"/>
      <c r="E40" s="768"/>
      <c r="F40" s="821"/>
      <c r="G40" s="930"/>
      <c r="H40" s="797"/>
      <c r="I40" s="895"/>
      <c r="J40" s="977"/>
      <c r="K40" s="977"/>
      <c r="L40" s="986"/>
      <c r="M40" s="980"/>
      <c r="N40" s="961"/>
      <c r="O40" s="961"/>
      <c r="P40" s="1002"/>
      <c r="Q40" s="392" t="e">
        <f t="shared" si="1"/>
        <v>#DIV/0!</v>
      </c>
      <c r="R40" s="5">
        <f t="shared" si="2"/>
        <v>0</v>
      </c>
    </row>
    <row r="41" spans="1:18" ht="173.25" customHeight="1">
      <c r="A41" s="932"/>
      <c r="B41" s="932"/>
      <c r="C41" s="790"/>
      <c r="D41" s="998"/>
      <c r="E41" s="768"/>
      <c r="F41" s="821"/>
      <c r="G41" s="930"/>
      <c r="H41" s="856"/>
      <c r="I41" s="785"/>
      <c r="J41" s="978"/>
      <c r="K41" s="978"/>
      <c r="L41" s="987"/>
      <c r="M41" s="981"/>
      <c r="N41" s="962"/>
      <c r="O41" s="962"/>
      <c r="P41" s="1001"/>
      <c r="Q41" s="392"/>
      <c r="R41" s="5"/>
    </row>
    <row r="42" spans="1:18" ht="158.25" customHeight="1">
      <c r="A42" s="932"/>
      <c r="B42" s="932"/>
      <c r="C42" s="790"/>
      <c r="D42" s="998"/>
      <c r="E42" s="768"/>
      <c r="F42" s="821"/>
      <c r="G42" s="930"/>
      <c r="H42" s="684" t="s">
        <v>142</v>
      </c>
      <c r="I42" s="663" t="s">
        <v>610</v>
      </c>
      <c r="J42" s="599">
        <v>1604834.94</v>
      </c>
      <c r="K42" s="599">
        <f>L42+M42</f>
        <v>1604834.94</v>
      </c>
      <c r="L42" s="637"/>
      <c r="M42" s="671">
        <v>1604834.94</v>
      </c>
      <c r="N42" s="539">
        <f>K42/J42</f>
        <v>1</v>
      </c>
      <c r="O42" s="539">
        <f>K42/F39</f>
        <v>0.012736785238095238</v>
      </c>
      <c r="P42" s="667" t="s">
        <v>612</v>
      </c>
      <c r="Q42" s="392"/>
      <c r="R42" s="5"/>
    </row>
    <row r="43" spans="1:18" ht="99.75" customHeight="1">
      <c r="A43" s="933"/>
      <c r="B43" s="933"/>
      <c r="C43" s="791"/>
      <c r="D43" s="999"/>
      <c r="E43" s="843"/>
      <c r="F43" s="995"/>
      <c r="G43" s="848"/>
      <c r="H43" s="639" t="s">
        <v>460</v>
      </c>
      <c r="I43" s="662" t="s">
        <v>601</v>
      </c>
      <c r="J43" s="656">
        <v>30000</v>
      </c>
      <c r="K43" s="656">
        <f>L43+M43</f>
        <v>30000</v>
      </c>
      <c r="L43" s="547">
        <v>30000</v>
      </c>
      <c r="M43" s="638"/>
      <c r="N43" s="539">
        <f>K43/J43</f>
        <v>1</v>
      </c>
      <c r="O43" s="539">
        <f>K43/F39</f>
        <v>0.0002380952380952381</v>
      </c>
      <c r="P43" s="706" t="s">
        <v>640</v>
      </c>
      <c r="Q43" s="392"/>
      <c r="R43" s="5"/>
    </row>
    <row r="44" spans="1:18" ht="30">
      <c r="A44" s="931">
        <v>17</v>
      </c>
      <c r="B44" s="926" t="s">
        <v>208</v>
      </c>
      <c r="C44" s="789" t="s">
        <v>431</v>
      </c>
      <c r="D44" s="1003" t="s">
        <v>432</v>
      </c>
      <c r="E44" s="767" t="s">
        <v>209</v>
      </c>
      <c r="F44" s="809">
        <v>6993444</v>
      </c>
      <c r="G44" s="760" t="s">
        <v>433</v>
      </c>
      <c r="H44" s="541" t="s">
        <v>323</v>
      </c>
      <c r="I44" s="784" t="s">
        <v>322</v>
      </c>
      <c r="J44" s="536">
        <v>6975444</v>
      </c>
      <c r="K44" s="536">
        <v>6975444</v>
      </c>
      <c r="L44" s="537">
        <v>6975444</v>
      </c>
      <c r="M44" s="548"/>
      <c r="N44" s="539">
        <f t="shared" si="0"/>
        <v>1</v>
      </c>
      <c r="O44" s="960">
        <f>(K44+K45+K46+K47)/F44</f>
        <v>2.064668566731928</v>
      </c>
      <c r="P44" s="535" t="s">
        <v>231</v>
      </c>
      <c r="Q44" s="392">
        <f t="shared" si="1"/>
        <v>0</v>
      </c>
      <c r="R44" s="5">
        <f t="shared" si="2"/>
        <v>0</v>
      </c>
    </row>
    <row r="45" spans="1:18" ht="30">
      <c r="A45" s="932"/>
      <c r="B45" s="934"/>
      <c r="C45" s="790"/>
      <c r="D45" s="1004"/>
      <c r="E45" s="768"/>
      <c r="F45" s="996"/>
      <c r="G45" s="930"/>
      <c r="H45" s="553" t="s">
        <v>326</v>
      </c>
      <c r="I45" s="895"/>
      <c r="J45" s="531">
        <v>6993444</v>
      </c>
      <c r="K45" s="531">
        <v>6993444</v>
      </c>
      <c r="L45" s="575">
        <v>6993444</v>
      </c>
      <c r="M45" s="576"/>
      <c r="N45" s="539">
        <f t="shared" si="0"/>
        <v>1</v>
      </c>
      <c r="O45" s="961"/>
      <c r="P45" s="577" t="s">
        <v>231</v>
      </c>
      <c r="Q45" s="392">
        <f t="shared" si="1"/>
        <v>0</v>
      </c>
      <c r="R45" s="5">
        <f t="shared" si="2"/>
        <v>0</v>
      </c>
    </row>
    <row r="46" spans="1:18" ht="45">
      <c r="A46" s="932"/>
      <c r="B46" s="934"/>
      <c r="C46" s="790"/>
      <c r="D46" s="1004"/>
      <c r="E46" s="768"/>
      <c r="F46" s="996"/>
      <c r="G46" s="930"/>
      <c r="H46" s="541" t="s">
        <v>324</v>
      </c>
      <c r="I46" s="895"/>
      <c r="J46" s="536">
        <v>452256</v>
      </c>
      <c r="K46" s="531">
        <f>L46+M46</f>
        <v>452256</v>
      </c>
      <c r="L46" s="537">
        <v>452256</v>
      </c>
      <c r="M46" s="548"/>
      <c r="N46" s="539">
        <f t="shared" si="0"/>
        <v>1</v>
      </c>
      <c r="O46" s="961"/>
      <c r="P46" s="577" t="s">
        <v>232</v>
      </c>
      <c r="Q46" s="392">
        <f t="shared" si="1"/>
        <v>0</v>
      </c>
      <c r="R46" s="5">
        <f t="shared" si="2"/>
        <v>0</v>
      </c>
    </row>
    <row r="47" spans="1:18" ht="30">
      <c r="A47" s="933"/>
      <c r="B47" s="927"/>
      <c r="C47" s="791"/>
      <c r="D47" s="1005"/>
      <c r="E47" s="843"/>
      <c r="F47" s="810"/>
      <c r="G47" s="848"/>
      <c r="H47" s="541" t="s">
        <v>325</v>
      </c>
      <c r="I47" s="785"/>
      <c r="J47" s="536">
        <v>18000</v>
      </c>
      <c r="K47" s="531">
        <f>L47+M47</f>
        <v>18000</v>
      </c>
      <c r="L47" s="537">
        <v>18000</v>
      </c>
      <c r="M47" s="548"/>
      <c r="N47" s="578">
        <f t="shared" si="0"/>
        <v>1</v>
      </c>
      <c r="O47" s="962"/>
      <c r="P47" s="535" t="s">
        <v>319</v>
      </c>
      <c r="Q47" s="392">
        <f t="shared" si="1"/>
        <v>0</v>
      </c>
      <c r="R47" s="5">
        <f t="shared" si="2"/>
        <v>0</v>
      </c>
    </row>
    <row r="48" spans="1:18" ht="183" customHeight="1">
      <c r="A48" s="544">
        <v>18</v>
      </c>
      <c r="B48" s="579" t="s">
        <v>208</v>
      </c>
      <c r="C48" s="679" t="s">
        <v>376</v>
      </c>
      <c r="D48" s="239" t="s">
        <v>377</v>
      </c>
      <c r="E48" s="681" t="s">
        <v>8</v>
      </c>
      <c r="F48" s="436">
        <v>30250000</v>
      </c>
      <c r="G48" s="524" t="s">
        <v>405</v>
      </c>
      <c r="H48" s="540" t="s">
        <v>142</v>
      </c>
      <c r="I48" s="580" t="s">
        <v>391</v>
      </c>
      <c r="J48" s="536">
        <v>1127855.33</v>
      </c>
      <c r="K48" s="536">
        <f>L48+M48</f>
        <v>1010036.8899999999</v>
      </c>
      <c r="L48" s="537">
        <f>139888.21+870022.84+125.84</f>
        <v>1010036.8899999999</v>
      </c>
      <c r="M48" s="568"/>
      <c r="N48" s="539">
        <f t="shared" si="0"/>
        <v>0.8955376306994974</v>
      </c>
      <c r="O48" s="539">
        <f>K48/F48</f>
        <v>0.03338964925619834</v>
      </c>
      <c r="P48" s="535" t="s">
        <v>535</v>
      </c>
      <c r="Q48" s="392">
        <f t="shared" si="1"/>
        <v>0.10446236930050255</v>
      </c>
      <c r="R48" s="5">
        <f t="shared" si="2"/>
        <v>117818.44000000018</v>
      </c>
    </row>
    <row r="49" spans="1:18" ht="177" customHeight="1">
      <c r="A49" s="581">
        <v>19</v>
      </c>
      <c r="B49" s="582" t="s">
        <v>122</v>
      </c>
      <c r="C49" s="677" t="s">
        <v>383</v>
      </c>
      <c r="D49" s="682" t="s">
        <v>390</v>
      </c>
      <c r="E49" s="683" t="s">
        <v>8</v>
      </c>
      <c r="F49" s="674">
        <v>98373415</v>
      </c>
      <c r="G49" s="524" t="s">
        <v>297</v>
      </c>
      <c r="H49" s="529" t="s">
        <v>142</v>
      </c>
      <c r="I49" s="583" t="s">
        <v>392</v>
      </c>
      <c r="J49" s="536">
        <v>25434805</v>
      </c>
      <c r="K49" s="536">
        <v>0</v>
      </c>
      <c r="L49" s="584"/>
      <c r="M49" s="585">
        <f>K49</f>
        <v>0</v>
      </c>
      <c r="N49" s="586">
        <f t="shared" si="0"/>
        <v>0</v>
      </c>
      <c r="O49" s="586">
        <f>K49/F49</f>
        <v>0</v>
      </c>
      <c r="P49" s="652" t="s">
        <v>595</v>
      </c>
      <c r="Q49" s="392">
        <f t="shared" si="1"/>
        <v>1</v>
      </c>
      <c r="R49" s="5">
        <f t="shared" si="2"/>
        <v>25434805</v>
      </c>
    </row>
    <row r="50" spans="1:18" ht="168.75" customHeight="1">
      <c r="A50" s="911">
        <v>20</v>
      </c>
      <c r="B50" s="789" t="s">
        <v>69</v>
      </c>
      <c r="C50" s="789" t="s">
        <v>386</v>
      </c>
      <c r="D50" s="928" t="s">
        <v>389</v>
      </c>
      <c r="E50" s="767" t="s">
        <v>8</v>
      </c>
      <c r="F50" s="758">
        <v>18098660.44</v>
      </c>
      <c r="G50" s="760" t="s">
        <v>297</v>
      </c>
      <c r="H50" s="587" t="s">
        <v>142</v>
      </c>
      <c r="I50" s="588" t="s">
        <v>437</v>
      </c>
      <c r="J50" s="542">
        <v>623121.87</v>
      </c>
      <c r="K50" s="542">
        <v>554433.1</v>
      </c>
      <c r="L50" s="537">
        <v>554433.1</v>
      </c>
      <c r="M50" s="559"/>
      <c r="N50" s="586">
        <f t="shared" si="0"/>
        <v>0.8897667161000142</v>
      </c>
      <c r="O50" s="960">
        <f>K50/F50</f>
        <v>0.030633930165054796</v>
      </c>
      <c r="P50" s="535" t="s">
        <v>529</v>
      </c>
      <c r="Q50" s="392">
        <f t="shared" si="1"/>
        <v>0.11023328389998575</v>
      </c>
      <c r="R50" s="5">
        <f t="shared" si="2"/>
        <v>68688.77000000002</v>
      </c>
    </row>
    <row r="51" spans="1:18" ht="75">
      <c r="A51" s="913"/>
      <c r="B51" s="791"/>
      <c r="C51" s="791"/>
      <c r="D51" s="929"/>
      <c r="E51" s="843"/>
      <c r="F51" s="995"/>
      <c r="G51" s="848"/>
      <c r="H51" s="540" t="s">
        <v>435</v>
      </c>
      <c r="I51" s="590" t="s">
        <v>436</v>
      </c>
      <c r="J51" s="542">
        <v>72625.27</v>
      </c>
      <c r="K51" s="542">
        <f>M51</f>
        <v>0</v>
      </c>
      <c r="L51" s="589"/>
      <c r="M51" s="559">
        <v>0</v>
      </c>
      <c r="N51" s="586">
        <f t="shared" si="0"/>
        <v>0</v>
      </c>
      <c r="O51" s="962"/>
      <c r="P51" s="535" t="s">
        <v>447</v>
      </c>
      <c r="Q51" s="392">
        <f t="shared" si="1"/>
        <v>1</v>
      </c>
      <c r="R51" s="5">
        <f t="shared" si="2"/>
        <v>72625.27</v>
      </c>
    </row>
    <row r="52" spans="1:18" ht="150.75" customHeight="1">
      <c r="A52" s="591">
        <v>21</v>
      </c>
      <c r="B52" s="587" t="s">
        <v>208</v>
      </c>
      <c r="C52" s="676" t="s">
        <v>420</v>
      </c>
      <c r="D52" s="675" t="s">
        <v>421</v>
      </c>
      <c r="E52" s="678" t="s">
        <v>8</v>
      </c>
      <c r="F52" s="673">
        <v>38841252.12</v>
      </c>
      <c r="G52" s="523" t="s">
        <v>297</v>
      </c>
      <c r="H52" s="587" t="s">
        <v>142</v>
      </c>
      <c r="I52" s="588" t="s">
        <v>422</v>
      </c>
      <c r="J52" s="592">
        <v>638862.01</v>
      </c>
      <c r="K52" s="592">
        <v>617098.97</v>
      </c>
      <c r="L52" s="537">
        <v>617098.97</v>
      </c>
      <c r="M52" s="593"/>
      <c r="N52" s="594">
        <f>K52/J52</f>
        <v>0.9659346781318238</v>
      </c>
      <c r="O52" s="594">
        <f>K52/F52</f>
        <v>0.01588772082046875</v>
      </c>
      <c r="P52" s="595" t="s">
        <v>528</v>
      </c>
      <c r="Q52" s="392">
        <f t="shared" si="1"/>
        <v>0.034065321868176256</v>
      </c>
      <c r="R52" s="5">
        <f t="shared" si="2"/>
        <v>21763.040000000037</v>
      </c>
    </row>
    <row r="53" spans="1:18" ht="165.75" customHeight="1">
      <c r="A53" s="591">
        <v>22</v>
      </c>
      <c r="B53" s="587" t="s">
        <v>455</v>
      </c>
      <c r="C53" s="676" t="s">
        <v>456</v>
      </c>
      <c r="D53" s="675" t="s">
        <v>457</v>
      </c>
      <c r="E53" s="678" t="s">
        <v>28</v>
      </c>
      <c r="F53" s="673">
        <v>79966739</v>
      </c>
      <c r="G53" s="523" t="s">
        <v>412</v>
      </c>
      <c r="H53" s="587" t="s">
        <v>458</v>
      </c>
      <c r="I53" s="596" t="s">
        <v>459</v>
      </c>
      <c r="J53" s="592">
        <v>46844.265</v>
      </c>
      <c r="K53" s="592">
        <v>46844.265</v>
      </c>
      <c r="L53" s="251">
        <v>46844.27</v>
      </c>
      <c r="M53" s="593"/>
      <c r="N53" s="594">
        <f t="shared" si="0"/>
        <v>1</v>
      </c>
      <c r="O53" s="594">
        <f>K53/F53</f>
        <v>0.0005857968648690301</v>
      </c>
      <c r="P53" s="711" t="s">
        <v>643</v>
      </c>
      <c r="Q53" s="418">
        <f t="shared" si="1"/>
        <v>0</v>
      </c>
      <c r="R53" s="426">
        <f t="shared" si="2"/>
        <v>0</v>
      </c>
    </row>
    <row r="54" spans="1:18" ht="243" customHeight="1" thickBot="1">
      <c r="A54" s="544">
        <v>23</v>
      </c>
      <c r="B54" s="587" t="s">
        <v>466</v>
      </c>
      <c r="C54" s="676" t="s">
        <v>467</v>
      </c>
      <c r="D54" s="675" t="s">
        <v>468</v>
      </c>
      <c r="E54" s="678" t="s">
        <v>10</v>
      </c>
      <c r="F54" s="673">
        <v>832307</v>
      </c>
      <c r="G54" s="523" t="s">
        <v>297</v>
      </c>
      <c r="H54" s="587" t="s">
        <v>469</v>
      </c>
      <c r="I54" s="597" t="s">
        <v>470</v>
      </c>
      <c r="J54" s="542">
        <v>262855.24</v>
      </c>
      <c r="K54" s="542">
        <v>262855.24</v>
      </c>
      <c r="L54" s="619">
        <v>262855.24</v>
      </c>
      <c r="M54" s="559"/>
      <c r="N54" s="539">
        <f t="shared" si="0"/>
        <v>1</v>
      </c>
      <c r="O54" s="539">
        <f>K54/F54</f>
        <v>0.31581524605704386</v>
      </c>
      <c r="P54" s="707" t="s">
        <v>631</v>
      </c>
      <c r="Q54" s="418"/>
      <c r="R54" s="426"/>
    </row>
    <row r="55" spans="1:18" ht="144.75" customHeight="1">
      <c r="A55" s="911">
        <v>24</v>
      </c>
      <c r="B55" s="800" t="s">
        <v>122</v>
      </c>
      <c r="C55" s="800" t="s">
        <v>471</v>
      </c>
      <c r="D55" s="914" t="s">
        <v>501</v>
      </c>
      <c r="E55" s="917" t="s">
        <v>8</v>
      </c>
      <c r="F55" s="920">
        <v>79806000</v>
      </c>
      <c r="G55" s="923" t="s">
        <v>297</v>
      </c>
      <c r="H55" s="540" t="s">
        <v>142</v>
      </c>
      <c r="I55" s="540" t="s">
        <v>550</v>
      </c>
      <c r="J55" s="599">
        <v>7641510.87</v>
      </c>
      <c r="K55" s="599">
        <f>L55+M55</f>
        <v>3476353.75</v>
      </c>
      <c r="L55" s="600"/>
      <c r="M55" s="668">
        <f>3751084.12-274730.37</f>
        <v>3476353.75</v>
      </c>
      <c r="N55" s="539">
        <f>K55/J55</f>
        <v>0.45493015833398925</v>
      </c>
      <c r="O55" s="539">
        <f>K55/F55</f>
        <v>0.04356005500839536</v>
      </c>
      <c r="P55" s="602" t="s">
        <v>551</v>
      </c>
      <c r="Q55" s="418"/>
      <c r="R55" s="426"/>
    </row>
    <row r="56" spans="1:18" ht="207.75" customHeight="1">
      <c r="A56" s="912"/>
      <c r="B56" s="797"/>
      <c r="C56" s="797"/>
      <c r="D56" s="915"/>
      <c r="E56" s="918"/>
      <c r="F56" s="921"/>
      <c r="G56" s="924"/>
      <c r="H56" s="685" t="s">
        <v>142</v>
      </c>
      <c r="I56" s="665" t="s">
        <v>611</v>
      </c>
      <c r="J56" s="542">
        <v>274730.37</v>
      </c>
      <c r="K56" s="542">
        <f>L56+M56</f>
        <v>274730.37</v>
      </c>
      <c r="L56" s="664"/>
      <c r="M56" s="669">
        <v>274730.37</v>
      </c>
      <c r="N56" s="539">
        <f>K56/J56</f>
        <v>1</v>
      </c>
      <c r="O56" s="539">
        <f>K56/F55</f>
        <v>0.0034424776332606572</v>
      </c>
      <c r="P56" s="666" t="s">
        <v>612</v>
      </c>
      <c r="Q56" s="418"/>
      <c r="R56" s="426"/>
    </row>
    <row r="57" spans="1:18" ht="90">
      <c r="A57" s="912"/>
      <c r="B57" s="797"/>
      <c r="C57" s="797"/>
      <c r="D57" s="915"/>
      <c r="E57" s="918"/>
      <c r="F57" s="921"/>
      <c r="G57" s="924"/>
      <c r="H57" s="620" t="s">
        <v>152</v>
      </c>
      <c r="I57" s="708" t="s">
        <v>632</v>
      </c>
      <c r="J57" s="656" t="s">
        <v>602</v>
      </c>
      <c r="K57" s="656" t="s">
        <v>602</v>
      </c>
      <c r="L57" s="600">
        <v>0</v>
      </c>
      <c r="M57" s="601">
        <v>0</v>
      </c>
      <c r="N57" s="539"/>
      <c r="O57" s="539"/>
      <c r="P57" s="710" t="s">
        <v>636</v>
      </c>
      <c r="Q57" s="418"/>
      <c r="R57" s="426"/>
    </row>
    <row r="58" spans="1:18" ht="135">
      <c r="A58" s="912"/>
      <c r="B58" s="797"/>
      <c r="C58" s="797"/>
      <c r="D58" s="915"/>
      <c r="E58" s="918"/>
      <c r="F58" s="921"/>
      <c r="G58" s="924"/>
      <c r="H58" s="620" t="s">
        <v>152</v>
      </c>
      <c r="I58" s="708" t="s">
        <v>633</v>
      </c>
      <c r="J58" s="656">
        <v>60000</v>
      </c>
      <c r="K58" s="656">
        <f>L58+M58</f>
        <v>60000</v>
      </c>
      <c r="L58" s="709">
        <v>60000</v>
      </c>
      <c r="M58" s="601"/>
      <c r="N58" s="539">
        <f>K58/J58</f>
        <v>1</v>
      </c>
      <c r="O58" s="539">
        <f>K58/F55</f>
        <v>0.0007518231711901361</v>
      </c>
      <c r="P58" s="710" t="s">
        <v>639</v>
      </c>
      <c r="Q58" s="418"/>
      <c r="R58" s="426"/>
    </row>
    <row r="59" spans="1:18" ht="180">
      <c r="A59" s="912"/>
      <c r="B59" s="797"/>
      <c r="C59" s="797"/>
      <c r="D59" s="915"/>
      <c r="E59" s="918"/>
      <c r="F59" s="921"/>
      <c r="G59" s="924"/>
      <c r="H59" s="620" t="s">
        <v>152</v>
      </c>
      <c r="I59" s="708" t="s">
        <v>634</v>
      </c>
      <c r="J59" s="656">
        <v>100000</v>
      </c>
      <c r="K59" s="656">
        <f>L59+M59</f>
        <v>100000</v>
      </c>
      <c r="L59" s="709">
        <v>100000</v>
      </c>
      <c r="M59" s="601"/>
      <c r="N59" s="539">
        <f>K59/J59</f>
        <v>1</v>
      </c>
      <c r="O59" s="539">
        <f>K59/F55</f>
        <v>0.001253038618650227</v>
      </c>
      <c r="P59" s="710" t="s">
        <v>637</v>
      </c>
      <c r="Q59" s="418"/>
      <c r="R59" s="426"/>
    </row>
    <row r="60" spans="1:18" ht="121.5" customHeight="1">
      <c r="A60" s="913"/>
      <c r="B60" s="856"/>
      <c r="C60" s="856"/>
      <c r="D60" s="916"/>
      <c r="E60" s="919"/>
      <c r="F60" s="922"/>
      <c r="G60" s="925"/>
      <c r="H60" s="620" t="s">
        <v>152</v>
      </c>
      <c r="I60" s="708" t="s">
        <v>635</v>
      </c>
      <c r="J60" s="656">
        <v>10000</v>
      </c>
      <c r="K60" s="656">
        <f>L60+M60</f>
        <v>10000</v>
      </c>
      <c r="L60" s="709">
        <v>10000</v>
      </c>
      <c r="M60" s="601"/>
      <c r="N60" s="539">
        <f>K60/J60</f>
        <v>1</v>
      </c>
      <c r="O60" s="539">
        <f>K60/F55</f>
        <v>0.00012530386186502269</v>
      </c>
      <c r="P60" s="710" t="s">
        <v>638</v>
      </c>
      <c r="Q60" s="418"/>
      <c r="R60" s="426"/>
    </row>
    <row r="61" spans="1:18" ht="180" customHeight="1" thickBot="1">
      <c r="A61" s="598">
        <v>25</v>
      </c>
      <c r="B61" s="540" t="s">
        <v>69</v>
      </c>
      <c r="C61" s="679" t="s">
        <v>487</v>
      </c>
      <c r="D61" s="239" t="s">
        <v>499</v>
      </c>
      <c r="E61" s="681" t="s">
        <v>68</v>
      </c>
      <c r="F61" s="470" t="s">
        <v>498</v>
      </c>
      <c r="G61" s="524" t="s">
        <v>488</v>
      </c>
      <c r="H61" s="540" t="s">
        <v>458</v>
      </c>
      <c r="I61" s="540" t="s">
        <v>489</v>
      </c>
      <c r="J61" s="603">
        <v>1288295.9</v>
      </c>
      <c r="K61" s="603">
        <v>1288295.9</v>
      </c>
      <c r="L61" s="697">
        <v>1288295.9</v>
      </c>
      <c r="M61" s="670"/>
      <c r="N61" s="604">
        <f t="shared" si="0"/>
        <v>1</v>
      </c>
      <c r="O61" s="604">
        <f>K61/14016475</f>
        <v>0.09191297383971361</v>
      </c>
      <c r="P61" s="605" t="s">
        <v>527</v>
      </c>
      <c r="Q61" s="418"/>
      <c r="R61" s="426"/>
    </row>
    <row r="62" spans="1:18" ht="28.5" customHeight="1" thickBot="1">
      <c r="A62" s="437"/>
      <c r="B62" s="438" t="s">
        <v>129</v>
      </c>
      <c r="C62" s="687"/>
      <c r="D62" s="606"/>
      <c r="E62" s="690"/>
      <c r="F62" s="439">
        <f>SUM(F5:F61)</f>
        <v>3548832947.0099998</v>
      </c>
      <c r="G62" s="607"/>
      <c r="H62" s="607"/>
      <c r="I62" s="608"/>
      <c r="J62" s="454">
        <f>SUM(J5:J61)</f>
        <v>886628359.095</v>
      </c>
      <c r="K62" s="455">
        <f>SUM(K5:K61)</f>
        <v>306409800.4249999</v>
      </c>
      <c r="L62" s="516">
        <f>SUM(L5:L61)+33160392+24513+379400</f>
        <v>327285151.2899999</v>
      </c>
      <c r="M62" s="456">
        <f>SUM(M5:M61)</f>
        <v>12688954.139999999</v>
      </c>
      <c r="N62" s="457">
        <f>K62/J62</f>
        <v>0.3455898937608523</v>
      </c>
      <c r="O62" s="440">
        <f>K62/F62</f>
        <v>0.08634100421186619</v>
      </c>
      <c r="P62" s="609" t="s">
        <v>213</v>
      </c>
      <c r="Q62" s="257">
        <f>R62/J62</f>
        <v>0.6544101062391476</v>
      </c>
      <c r="R62" s="396">
        <f>J62-K62</f>
        <v>580218558.6700001</v>
      </c>
    </row>
    <row r="63" spans="1:18" ht="30" customHeight="1">
      <c r="A63" s="223"/>
      <c r="B63" s="323" t="s">
        <v>157</v>
      </c>
      <c r="C63" s="858" t="s">
        <v>228</v>
      </c>
      <c r="D63" s="858"/>
      <c r="E63" s="858"/>
      <c r="F63" s="694"/>
      <c r="G63" s="255"/>
      <c r="H63" s="255"/>
      <c r="I63" s="256"/>
      <c r="J63" s="224" t="s">
        <v>213</v>
      </c>
      <c r="K63" s="224" t="s">
        <v>213</v>
      </c>
      <c r="L63" s="225">
        <f>L62-L64</f>
        <v>203990544.8599999</v>
      </c>
      <c r="M63" s="226" t="s">
        <v>213</v>
      </c>
      <c r="N63" s="224" t="s">
        <v>213</v>
      </c>
      <c r="O63" s="254" t="s">
        <v>213</v>
      </c>
      <c r="P63" s="610" t="s">
        <v>213</v>
      </c>
      <c r="Q63" s="610" t="s">
        <v>213</v>
      </c>
      <c r="R63" s="610" t="s">
        <v>213</v>
      </c>
    </row>
    <row r="64" spans="1:18" ht="30.75" customHeight="1">
      <c r="A64" s="223"/>
      <c r="B64" s="242" t="s">
        <v>157</v>
      </c>
      <c r="C64" s="993" t="s">
        <v>358</v>
      </c>
      <c r="D64" s="993"/>
      <c r="E64" s="993"/>
      <c r="F64" s="993"/>
      <c r="G64" s="993"/>
      <c r="H64" s="993"/>
      <c r="I64" s="994"/>
      <c r="J64" s="243" t="s">
        <v>213</v>
      </c>
      <c r="K64" s="243" t="s">
        <v>213</v>
      </c>
      <c r="L64" s="252">
        <f>L5+L8+L14+L12+L24+L43+L58+L59+L60</f>
        <v>123294606.43</v>
      </c>
      <c r="M64" s="244">
        <f>M62</f>
        <v>12688954.139999999</v>
      </c>
      <c r="N64" s="611" t="s">
        <v>213</v>
      </c>
      <c r="O64" s="612" t="s">
        <v>213</v>
      </c>
      <c r="P64" s="613" t="s">
        <v>213</v>
      </c>
      <c r="Q64" s="613" t="s">
        <v>213</v>
      </c>
      <c r="R64" s="613" t="s">
        <v>213</v>
      </c>
    </row>
    <row r="65" spans="1:15" ht="15">
      <c r="A65" s="17"/>
      <c r="B65" s="148"/>
      <c r="C65" s="688"/>
      <c r="D65" s="691"/>
      <c r="E65" s="691"/>
      <c r="F65" s="695"/>
      <c r="G65" s="19"/>
      <c r="H65" s="19"/>
      <c r="I65" s="19"/>
      <c r="J65" s="19"/>
      <c r="K65" s="19"/>
      <c r="L65" s="20"/>
      <c r="M65" s="21"/>
      <c r="N65" s="21"/>
      <c r="O65" s="21"/>
    </row>
    <row r="66" spans="1:15" ht="15">
      <c r="A66" s="22"/>
      <c r="B66" s="24"/>
      <c r="C66" s="689"/>
      <c r="L66" s="21"/>
      <c r="M66" s="21"/>
      <c r="N66" s="21"/>
      <c r="O66" s="21"/>
    </row>
    <row r="67" spans="1:15" ht="15">
      <c r="A67" s="22"/>
      <c r="B67" s="517" t="s">
        <v>531</v>
      </c>
      <c r="C67" s="688"/>
      <c r="J67" s="614"/>
      <c r="K67" s="614"/>
      <c r="L67" s="615"/>
      <c r="M67" s="71"/>
      <c r="N67" s="173"/>
      <c r="O67" s="173"/>
    </row>
    <row r="68" spans="1:15" ht="52.5" customHeight="1">
      <c r="A68" s="17"/>
      <c r="B68" s="750" t="s">
        <v>532</v>
      </c>
      <c r="C68" s="750"/>
      <c r="D68" s="750"/>
      <c r="E68" s="750"/>
      <c r="F68" s="750"/>
      <c r="G68" s="750"/>
      <c r="H68" s="19"/>
      <c r="I68" s="19"/>
      <c r="J68" s="262"/>
      <c r="K68" s="262"/>
      <c r="L68" s="21"/>
      <c r="M68" s="21"/>
      <c r="N68" s="21"/>
      <c r="O68" s="21"/>
    </row>
    <row r="69" spans="1:15" ht="15">
      <c r="A69" s="17"/>
      <c r="B69" s="992" t="s">
        <v>533</v>
      </c>
      <c r="C69" s="992"/>
      <c r="D69" s="992"/>
      <c r="E69" s="992"/>
      <c r="F69" s="992"/>
      <c r="G69" s="992"/>
      <c r="H69" s="19"/>
      <c r="I69" s="19"/>
      <c r="J69" s="19"/>
      <c r="K69" s="19"/>
      <c r="L69" s="21"/>
      <c r="M69" s="21"/>
      <c r="N69" s="21"/>
      <c r="O69" s="21"/>
    </row>
    <row r="70" spans="1:15" ht="15">
      <c r="A70" s="17"/>
      <c r="B70" s="24"/>
      <c r="C70" s="58"/>
      <c r="D70" s="691"/>
      <c r="E70" s="691"/>
      <c r="F70" s="695"/>
      <c r="G70" s="19"/>
      <c r="H70" s="19"/>
      <c r="I70" s="19"/>
      <c r="J70" s="19"/>
      <c r="K70" s="19"/>
      <c r="L70" s="21"/>
      <c r="M70" s="21"/>
      <c r="N70" s="21"/>
      <c r="O70" s="21"/>
    </row>
    <row r="71" spans="1:15" ht="15">
      <c r="A71" s="17"/>
      <c r="B71" s="24"/>
      <c r="C71" s="58"/>
      <c r="D71" s="691"/>
      <c r="E71" s="691"/>
      <c r="F71" s="695"/>
      <c r="G71" s="19"/>
      <c r="H71" s="19"/>
      <c r="I71" s="19"/>
      <c r="J71" s="19"/>
      <c r="K71" s="19"/>
      <c r="L71" s="21"/>
      <c r="M71" s="21"/>
      <c r="N71" s="21"/>
      <c r="O71" s="21"/>
    </row>
    <row r="72" spans="1:15" ht="15">
      <c r="A72" s="17"/>
      <c r="B72" s="24"/>
      <c r="C72" s="58"/>
      <c r="D72" s="691"/>
      <c r="E72" s="691"/>
      <c r="F72" s="695"/>
      <c r="G72" s="19"/>
      <c r="H72" s="19"/>
      <c r="I72" s="19"/>
      <c r="J72" s="19"/>
      <c r="K72" s="19"/>
      <c r="L72" s="21"/>
      <c r="M72" s="21"/>
      <c r="N72" s="21"/>
      <c r="O72" s="21"/>
    </row>
    <row r="73" spans="1:15" ht="15">
      <c r="A73" s="17"/>
      <c r="B73" s="149"/>
      <c r="C73" s="58"/>
      <c r="G73" s="23"/>
      <c r="H73" s="23"/>
      <c r="I73" s="23"/>
      <c r="J73" s="503"/>
      <c r="K73" s="503"/>
      <c r="L73" s="503"/>
      <c r="M73" s="503"/>
      <c r="N73" s="503"/>
      <c r="O73" s="503"/>
    </row>
    <row r="74" spans="1:15" ht="15">
      <c r="A74" s="17"/>
      <c r="B74" s="149"/>
      <c r="C74" s="689"/>
      <c r="G74" s="23"/>
      <c r="H74" s="23"/>
      <c r="I74" s="23"/>
      <c r="J74" s="503"/>
      <c r="K74" s="503"/>
      <c r="L74" s="503"/>
      <c r="M74" s="503"/>
      <c r="N74" s="503"/>
      <c r="O74" s="503"/>
    </row>
    <row r="75" spans="1:15" ht="15">
      <c r="A75" s="17"/>
      <c r="B75" s="149"/>
      <c r="C75" s="689"/>
      <c r="G75" s="23"/>
      <c r="H75" s="23"/>
      <c r="I75" s="23"/>
      <c r="J75" s="503"/>
      <c r="K75" s="503"/>
      <c r="L75" s="503"/>
      <c r="M75" s="503"/>
      <c r="N75" s="503"/>
      <c r="O75" s="503"/>
    </row>
    <row r="76" spans="1:15" ht="15">
      <c r="A76" s="17"/>
      <c r="B76" s="149"/>
      <c r="C76" s="689"/>
      <c r="G76" s="23"/>
      <c r="H76" s="23"/>
      <c r="I76" s="23"/>
      <c r="J76" s="503"/>
      <c r="K76" s="503"/>
      <c r="L76" s="503"/>
      <c r="M76" s="503"/>
      <c r="N76" s="503"/>
      <c r="O76" s="503"/>
    </row>
    <row r="77" spans="1:15" ht="15">
      <c r="A77" s="17"/>
      <c r="B77" s="149"/>
      <c r="C77" s="689"/>
      <c r="G77" s="23"/>
      <c r="H77" s="23"/>
      <c r="I77" s="23"/>
      <c r="J77" s="503"/>
      <c r="K77" s="503"/>
      <c r="L77" s="503"/>
      <c r="M77" s="503"/>
      <c r="N77" s="9"/>
      <c r="O77" s="9"/>
    </row>
    <row r="78" spans="1:15" ht="15">
      <c r="A78" s="17"/>
      <c r="G78" s="23"/>
      <c r="H78" s="23"/>
      <c r="I78" s="23"/>
      <c r="J78" s="503"/>
      <c r="K78" s="503"/>
      <c r="L78" s="503"/>
      <c r="M78" s="503"/>
      <c r="N78" s="9"/>
      <c r="O78" s="9"/>
    </row>
    <row r="79" spans="1:15" ht="15">
      <c r="A79" s="17"/>
      <c r="G79" s="23"/>
      <c r="H79" s="23"/>
      <c r="I79" s="23"/>
      <c r="J79" s="503"/>
      <c r="K79" s="503"/>
      <c r="L79" s="503"/>
      <c r="M79" s="503"/>
      <c r="N79" s="9"/>
      <c r="O79" s="9"/>
    </row>
    <row r="80" spans="1:15" ht="15">
      <c r="A80" s="17"/>
      <c r="G80" s="23"/>
      <c r="H80" s="23"/>
      <c r="I80" s="23"/>
      <c r="J80" s="23"/>
      <c r="K80" s="23"/>
      <c r="L80" s="9"/>
      <c r="M80" s="9"/>
      <c r="N80" s="9"/>
      <c r="O80" s="9"/>
    </row>
    <row r="81" spans="1:15" ht="15">
      <c r="A81" s="17"/>
      <c r="G81" s="23"/>
      <c r="H81" s="23"/>
      <c r="I81" s="23"/>
      <c r="J81" s="23"/>
      <c r="K81" s="23"/>
      <c r="L81" s="9"/>
      <c r="M81" s="9"/>
      <c r="N81" s="9"/>
      <c r="O81" s="9"/>
    </row>
    <row r="82" spans="1:15" ht="15">
      <c r="A82" s="17"/>
      <c r="G82" s="23"/>
      <c r="H82" s="23"/>
      <c r="I82" s="23"/>
      <c r="J82" s="23"/>
      <c r="K82" s="23"/>
      <c r="L82" s="9"/>
      <c r="M82" s="9"/>
      <c r="N82" s="9"/>
      <c r="O82" s="9"/>
    </row>
    <row r="83" spans="1:15" ht="15">
      <c r="A83" s="17"/>
      <c r="G83" s="23"/>
      <c r="H83" s="23"/>
      <c r="I83" s="23"/>
      <c r="J83" s="23"/>
      <c r="K83" s="23"/>
      <c r="L83" s="9"/>
      <c r="M83" s="9"/>
      <c r="N83" s="9"/>
      <c r="O83" s="9"/>
    </row>
    <row r="84" spans="1:15" ht="15">
      <c r="A84" s="17"/>
      <c r="G84" s="23"/>
      <c r="H84" s="23"/>
      <c r="I84" s="23"/>
      <c r="J84" s="23"/>
      <c r="K84" s="23"/>
      <c r="L84" s="9"/>
      <c r="M84" s="9"/>
      <c r="N84" s="9"/>
      <c r="O84" s="9"/>
    </row>
    <row r="85" spans="1:15" ht="15">
      <c r="A85" s="17"/>
      <c r="G85" s="23"/>
      <c r="H85" s="23"/>
      <c r="I85" s="23"/>
      <c r="J85" s="23"/>
      <c r="K85" s="23"/>
      <c r="L85" s="9"/>
      <c r="M85" s="9"/>
      <c r="N85" s="9"/>
      <c r="O85" s="9"/>
    </row>
    <row r="86" spans="1:15" ht="15">
      <c r="A86" s="17"/>
      <c r="G86" s="23"/>
      <c r="H86" s="23"/>
      <c r="I86" s="23"/>
      <c r="J86" s="23"/>
      <c r="K86" s="23"/>
      <c r="L86" s="9"/>
      <c r="M86" s="9"/>
      <c r="N86" s="9"/>
      <c r="O86" s="9"/>
    </row>
    <row r="87" spans="1:15" ht="15">
      <c r="A87" s="17"/>
      <c r="G87" s="23"/>
      <c r="H87" s="23"/>
      <c r="I87" s="23"/>
      <c r="J87" s="23"/>
      <c r="K87" s="23"/>
      <c r="L87" s="9"/>
      <c r="M87" s="9"/>
      <c r="N87" s="9"/>
      <c r="O87" s="9"/>
    </row>
    <row r="88" spans="1:15" ht="15">
      <c r="A88" s="17"/>
      <c r="G88" s="23"/>
      <c r="H88" s="23"/>
      <c r="I88" s="23"/>
      <c r="J88" s="23"/>
      <c r="K88" s="23"/>
      <c r="L88" s="9"/>
      <c r="M88" s="9"/>
      <c r="N88" s="9"/>
      <c r="O88" s="9"/>
    </row>
    <row r="89" spans="1:15" ht="15">
      <c r="A89" s="17"/>
      <c r="G89" s="23"/>
      <c r="H89" s="23"/>
      <c r="I89" s="23"/>
      <c r="J89" s="23"/>
      <c r="K89" s="23"/>
      <c r="L89" s="9"/>
      <c r="M89" s="9"/>
      <c r="N89" s="9"/>
      <c r="O89" s="9"/>
    </row>
    <row r="90" spans="1:15" ht="15">
      <c r="A90" s="17"/>
      <c r="G90" s="23"/>
      <c r="H90" s="23"/>
      <c r="I90" s="23"/>
      <c r="J90" s="23"/>
      <c r="K90" s="23"/>
      <c r="L90" s="9"/>
      <c r="M90" s="9"/>
      <c r="N90" s="9"/>
      <c r="O90" s="9"/>
    </row>
    <row r="91" spans="1:15" ht="15">
      <c r="A91" s="17"/>
      <c r="G91" s="23"/>
      <c r="H91" s="23"/>
      <c r="I91" s="23"/>
      <c r="J91" s="23"/>
      <c r="K91" s="23"/>
      <c r="L91" s="9"/>
      <c r="M91" s="9"/>
      <c r="N91" s="9"/>
      <c r="O91" s="9"/>
    </row>
    <row r="92" spans="1:15" ht="15">
      <c r="A92" s="17"/>
      <c r="G92" s="23"/>
      <c r="H92" s="23"/>
      <c r="I92" s="23"/>
      <c r="J92" s="23"/>
      <c r="K92" s="23"/>
      <c r="L92" s="9"/>
      <c r="M92" s="9"/>
      <c r="N92" s="9"/>
      <c r="O92" s="9"/>
    </row>
    <row r="93" spans="1:15" ht="15">
      <c r="A93" s="17"/>
      <c r="G93" s="23"/>
      <c r="H93" s="23"/>
      <c r="I93" s="23"/>
      <c r="J93" s="23"/>
      <c r="K93" s="23"/>
      <c r="L93" s="9"/>
      <c r="M93" s="9"/>
      <c r="N93" s="9"/>
      <c r="O93" s="9"/>
    </row>
    <row r="94" spans="1:15" ht="15">
      <c r="A94" s="17"/>
      <c r="G94" s="23"/>
      <c r="H94" s="23"/>
      <c r="I94" s="23"/>
      <c r="J94" s="23"/>
      <c r="K94" s="23"/>
      <c r="L94" s="9"/>
      <c r="M94" s="9"/>
      <c r="N94" s="9"/>
      <c r="O94" s="9"/>
    </row>
    <row r="95" spans="1:15" ht="15">
      <c r="A95" s="17"/>
      <c r="G95" s="23"/>
      <c r="H95" s="23"/>
      <c r="I95" s="23"/>
      <c r="J95" s="23"/>
      <c r="K95" s="23"/>
      <c r="L95" s="9"/>
      <c r="M95" s="9"/>
      <c r="N95" s="9"/>
      <c r="O95" s="9"/>
    </row>
    <row r="96" spans="1:15" ht="15">
      <c r="A96" s="17"/>
      <c r="G96" s="23"/>
      <c r="H96" s="23"/>
      <c r="I96" s="23"/>
      <c r="J96" s="23"/>
      <c r="K96" s="23"/>
      <c r="L96" s="9"/>
      <c r="M96" s="9"/>
      <c r="N96" s="9"/>
      <c r="O96" s="9"/>
    </row>
    <row r="97" spans="1:15" ht="15">
      <c r="A97" s="17"/>
      <c r="G97" s="23"/>
      <c r="H97" s="23"/>
      <c r="I97" s="23"/>
      <c r="J97" s="23"/>
      <c r="K97" s="23"/>
      <c r="L97" s="9"/>
      <c r="M97" s="9"/>
      <c r="N97" s="9"/>
      <c r="O97" s="9"/>
    </row>
    <row r="98" spans="1:15" ht="15">
      <c r="A98" s="17"/>
      <c r="G98" s="23"/>
      <c r="H98" s="23"/>
      <c r="I98" s="23"/>
      <c r="J98" s="23"/>
      <c r="K98" s="23"/>
      <c r="L98" s="9"/>
      <c r="M98" s="9"/>
      <c r="N98" s="9"/>
      <c r="O98" s="9"/>
    </row>
    <row r="99" spans="1:15" ht="15">
      <c r="A99" s="17"/>
      <c r="G99" s="23"/>
      <c r="H99" s="23"/>
      <c r="I99" s="23"/>
      <c r="J99" s="23"/>
      <c r="K99" s="23"/>
      <c r="L99" s="9"/>
      <c r="M99" s="9"/>
      <c r="N99" s="9"/>
      <c r="O99" s="9"/>
    </row>
    <row r="100" spans="1:15" ht="15">
      <c r="A100" s="17"/>
      <c r="G100" s="23"/>
      <c r="H100" s="23"/>
      <c r="I100" s="23"/>
      <c r="J100" s="23"/>
      <c r="K100" s="23"/>
      <c r="L100" s="9"/>
      <c r="M100" s="9"/>
      <c r="N100" s="9"/>
      <c r="O100" s="9"/>
    </row>
    <row r="101" spans="1:15" ht="15">
      <c r="A101" s="17"/>
      <c r="G101" s="23"/>
      <c r="H101" s="23"/>
      <c r="I101" s="23"/>
      <c r="J101" s="23"/>
      <c r="K101" s="23"/>
      <c r="L101" s="9"/>
      <c r="M101" s="9"/>
      <c r="N101" s="9"/>
      <c r="O101" s="9"/>
    </row>
    <row r="102" spans="1:15" ht="15">
      <c r="A102" s="17"/>
      <c r="G102" s="23"/>
      <c r="H102" s="23"/>
      <c r="I102" s="23"/>
      <c r="J102" s="23"/>
      <c r="K102" s="23"/>
      <c r="L102" s="9"/>
      <c r="M102" s="9"/>
      <c r="N102" s="9"/>
      <c r="O102" s="9"/>
    </row>
    <row r="103" spans="1:15" ht="15">
      <c r="A103" s="17"/>
      <c r="G103" s="23"/>
      <c r="H103" s="23"/>
      <c r="I103" s="23"/>
      <c r="J103" s="23"/>
      <c r="K103" s="23"/>
      <c r="L103" s="9"/>
      <c r="M103" s="9"/>
      <c r="N103" s="9"/>
      <c r="O103" s="9"/>
    </row>
    <row r="104" spans="1:15" ht="15">
      <c r="A104" s="17"/>
      <c r="G104" s="23"/>
      <c r="H104" s="23"/>
      <c r="I104" s="23"/>
      <c r="J104" s="23"/>
      <c r="K104" s="23"/>
      <c r="L104" s="9"/>
      <c r="M104" s="9"/>
      <c r="N104" s="9"/>
      <c r="O104" s="9"/>
    </row>
    <row r="105" spans="1:15" ht="15">
      <c r="A105" s="17"/>
      <c r="G105" s="23"/>
      <c r="H105" s="23"/>
      <c r="I105" s="23"/>
      <c r="J105" s="23"/>
      <c r="K105" s="23"/>
      <c r="L105" s="9"/>
      <c r="M105" s="9"/>
      <c r="N105" s="9"/>
      <c r="O105" s="9"/>
    </row>
    <row r="106" spans="1:15" ht="15">
      <c r="A106" s="17"/>
      <c r="G106" s="23"/>
      <c r="H106" s="23"/>
      <c r="I106" s="23"/>
      <c r="J106" s="23"/>
      <c r="K106" s="23"/>
      <c r="L106" s="9"/>
      <c r="M106" s="9"/>
      <c r="N106" s="9"/>
      <c r="O106" s="9"/>
    </row>
    <row r="107" spans="1:15" ht="15">
      <c r="A107" s="17"/>
      <c r="G107" s="23"/>
      <c r="H107" s="23"/>
      <c r="I107" s="23"/>
      <c r="J107" s="23"/>
      <c r="K107" s="23"/>
      <c r="L107" s="9"/>
      <c r="M107" s="9"/>
      <c r="N107" s="9"/>
      <c r="O107" s="9"/>
    </row>
    <row r="108" spans="1:15" ht="15">
      <c r="A108" s="19"/>
      <c r="G108" s="23"/>
      <c r="H108" s="23"/>
      <c r="I108" s="23"/>
      <c r="J108" s="23"/>
      <c r="K108" s="23"/>
      <c r="L108" s="9"/>
      <c r="M108" s="9"/>
      <c r="N108" s="9"/>
      <c r="O108" s="9"/>
    </row>
    <row r="109" spans="1:15" ht="15">
      <c r="A109" s="19"/>
      <c r="G109" s="23"/>
      <c r="H109" s="23"/>
      <c r="I109" s="23"/>
      <c r="J109" s="23"/>
      <c r="K109" s="23"/>
      <c r="L109" s="9"/>
      <c r="M109" s="9"/>
      <c r="N109" s="9"/>
      <c r="O109" s="9"/>
    </row>
    <row r="110" spans="1:15" ht="15">
      <c r="A110" s="19"/>
      <c r="G110" s="23"/>
      <c r="H110" s="23"/>
      <c r="I110" s="23"/>
      <c r="J110" s="23"/>
      <c r="K110" s="23"/>
      <c r="L110" s="9"/>
      <c r="M110" s="9"/>
      <c r="N110" s="9"/>
      <c r="O110" s="9"/>
    </row>
    <row r="111" spans="1:15" ht="15">
      <c r="A111" s="19"/>
      <c r="G111" s="23"/>
      <c r="H111" s="23"/>
      <c r="I111" s="23"/>
      <c r="J111" s="23"/>
      <c r="K111" s="23"/>
      <c r="L111" s="9"/>
      <c r="M111" s="9"/>
      <c r="N111" s="9"/>
      <c r="O111" s="9"/>
    </row>
    <row r="112" spans="7:15" ht="15">
      <c r="G112" s="23"/>
      <c r="H112" s="23"/>
      <c r="I112" s="23"/>
      <c r="J112" s="23"/>
      <c r="K112" s="23"/>
      <c r="L112" s="9"/>
      <c r="M112" s="9"/>
      <c r="N112" s="9"/>
      <c r="O112" s="9"/>
    </row>
    <row r="113" spans="7:15" ht="15">
      <c r="G113" s="23"/>
      <c r="H113" s="23"/>
      <c r="I113" s="23"/>
      <c r="J113" s="23"/>
      <c r="K113" s="23"/>
      <c r="L113" s="9"/>
      <c r="M113" s="9"/>
      <c r="N113" s="9"/>
      <c r="O113" s="9"/>
    </row>
    <row r="114" spans="7:15" ht="15">
      <c r="G114" s="23"/>
      <c r="H114" s="23"/>
      <c r="I114" s="23"/>
      <c r="J114" s="23"/>
      <c r="K114" s="23"/>
      <c r="L114" s="9"/>
      <c r="M114" s="9"/>
      <c r="N114" s="9"/>
      <c r="O114" s="9"/>
    </row>
    <row r="115" spans="7:15" ht="15">
      <c r="G115" s="23"/>
      <c r="H115" s="23"/>
      <c r="I115" s="23"/>
      <c r="J115" s="23"/>
      <c r="K115" s="23"/>
      <c r="L115" s="9"/>
      <c r="M115" s="9"/>
      <c r="N115" s="9"/>
      <c r="O115" s="9"/>
    </row>
    <row r="116" spans="7:15" ht="15">
      <c r="G116" s="23"/>
      <c r="H116" s="23"/>
      <c r="I116" s="23"/>
      <c r="J116" s="23"/>
      <c r="K116" s="23"/>
      <c r="L116" s="9"/>
      <c r="M116" s="9"/>
      <c r="N116" s="9"/>
      <c r="O116" s="9"/>
    </row>
    <row r="117" spans="7:15" ht="15">
      <c r="G117" s="23"/>
      <c r="H117" s="23"/>
      <c r="I117" s="23"/>
      <c r="J117" s="23"/>
      <c r="K117" s="23"/>
      <c r="L117" s="9"/>
      <c r="M117" s="9"/>
      <c r="N117" s="9"/>
      <c r="O117" s="9"/>
    </row>
    <row r="118" spans="7:15" ht="15">
      <c r="G118" s="23"/>
      <c r="H118" s="23"/>
      <c r="I118" s="23"/>
      <c r="J118" s="23"/>
      <c r="K118" s="23"/>
      <c r="L118" s="9"/>
      <c r="M118" s="9"/>
      <c r="N118" s="9"/>
      <c r="O118" s="9"/>
    </row>
    <row r="119" spans="7:15" ht="15">
      <c r="G119" s="23"/>
      <c r="H119" s="23"/>
      <c r="I119" s="23"/>
      <c r="J119" s="23"/>
      <c r="K119" s="23"/>
      <c r="L119" s="9"/>
      <c r="M119" s="9"/>
      <c r="N119" s="9"/>
      <c r="O119" s="9"/>
    </row>
    <row r="120" spans="7:15" ht="15">
      <c r="G120" s="23"/>
      <c r="H120" s="23"/>
      <c r="I120" s="23"/>
      <c r="J120" s="23"/>
      <c r="K120" s="23"/>
      <c r="L120" s="9"/>
      <c r="M120" s="9"/>
      <c r="N120" s="9"/>
      <c r="O120" s="9"/>
    </row>
    <row r="121" spans="7:15" ht="15">
      <c r="G121" s="23"/>
      <c r="H121" s="23"/>
      <c r="I121" s="23"/>
      <c r="J121" s="23"/>
      <c r="K121" s="23"/>
      <c r="L121" s="9"/>
      <c r="M121" s="9"/>
      <c r="N121" s="9"/>
      <c r="O121" s="9"/>
    </row>
    <row r="122" spans="7:11" ht="15">
      <c r="G122" s="23"/>
      <c r="H122" s="23"/>
      <c r="I122" s="23"/>
      <c r="J122" s="23"/>
      <c r="K122" s="23"/>
    </row>
    <row r="123" spans="7:11" ht="15">
      <c r="G123" s="23"/>
      <c r="H123" s="23"/>
      <c r="I123" s="23"/>
      <c r="J123" s="23"/>
      <c r="K123" s="23"/>
    </row>
    <row r="124" spans="7:11" ht="15">
      <c r="G124" s="23"/>
      <c r="H124" s="23"/>
      <c r="I124" s="23"/>
      <c r="J124" s="23"/>
      <c r="K124" s="23"/>
    </row>
    <row r="125" spans="7:11" ht="15">
      <c r="G125" s="23"/>
      <c r="H125" s="23"/>
      <c r="I125" s="23"/>
      <c r="J125" s="23"/>
      <c r="K125" s="23"/>
    </row>
    <row r="126" spans="7:11" ht="15">
      <c r="G126" s="23"/>
      <c r="H126" s="23"/>
      <c r="I126" s="23"/>
      <c r="J126" s="23"/>
      <c r="K126" s="23"/>
    </row>
    <row r="127" spans="7:11" ht="15">
      <c r="G127" s="23"/>
      <c r="H127" s="23"/>
      <c r="I127" s="23"/>
      <c r="J127" s="23"/>
      <c r="K127" s="23"/>
    </row>
    <row r="128" spans="7:11" ht="15">
      <c r="G128" s="23"/>
      <c r="H128" s="23"/>
      <c r="I128" s="23"/>
      <c r="J128" s="23"/>
      <c r="K128" s="23"/>
    </row>
  </sheetData>
  <sheetProtection/>
  <mergeCells count="160">
    <mergeCell ref="B21:B22"/>
    <mergeCell ref="C21:C22"/>
    <mergeCell ref="G34:G36"/>
    <mergeCell ref="F34:F36"/>
    <mergeCell ref="F29:F30"/>
    <mergeCell ref="O39:O41"/>
    <mergeCell ref="P39:P41"/>
    <mergeCell ref="O50:O51"/>
    <mergeCell ref="O44:O47"/>
    <mergeCell ref="G39:G43"/>
    <mergeCell ref="F39:F43"/>
    <mergeCell ref="H39:H41"/>
    <mergeCell ref="I39:I41"/>
    <mergeCell ref="F50:F51"/>
    <mergeCell ref="G50:G51"/>
    <mergeCell ref="B68:G68"/>
    <mergeCell ref="C37:C38"/>
    <mergeCell ref="I44:I47"/>
    <mergeCell ref="E39:E43"/>
    <mergeCell ref="D39:D43"/>
    <mergeCell ref="D44:D47"/>
    <mergeCell ref="G29:G30"/>
    <mergeCell ref="F44:F47"/>
    <mergeCell ref="C44:C47"/>
    <mergeCell ref="E50:E51"/>
    <mergeCell ref="F32:F33"/>
    <mergeCell ref="D32:D33"/>
    <mergeCell ref="C32:C33"/>
    <mergeCell ref="B69:G69"/>
    <mergeCell ref="C64:I64"/>
    <mergeCell ref="D29:D30"/>
    <mergeCell ref="D34:D36"/>
    <mergeCell ref="C63:E63"/>
    <mergeCell ref="D37:D38"/>
    <mergeCell ref="E37:E38"/>
    <mergeCell ref="F37:F38"/>
    <mergeCell ref="G37:G38"/>
    <mergeCell ref="E29:E30"/>
    <mergeCell ref="C14:C15"/>
    <mergeCell ref="G19:G20"/>
    <mergeCell ref="F19:F20"/>
    <mergeCell ref="E19:E20"/>
    <mergeCell ref="I2:I3"/>
    <mergeCell ref="H9:H10"/>
    <mergeCell ref="D19:D20"/>
    <mergeCell ref="C19:C20"/>
    <mergeCell ref="I9:I11"/>
    <mergeCell ref="G14:G15"/>
    <mergeCell ref="M39:M41"/>
    <mergeCell ref="K2:M2"/>
    <mergeCell ref="O14:O15"/>
    <mergeCell ref="O21:O22"/>
    <mergeCell ref="L39:L41"/>
    <mergeCell ref="O32:O33"/>
    <mergeCell ref="K9:K10"/>
    <mergeCell ref="O9:O13"/>
    <mergeCell ref="N9:N10"/>
    <mergeCell ref="N39:N41"/>
    <mergeCell ref="C39:C43"/>
    <mergeCell ref="O2:O3"/>
    <mergeCell ref="O5:O7"/>
    <mergeCell ref="O29:O30"/>
    <mergeCell ref="O34:O36"/>
    <mergeCell ref="O37:O38"/>
    <mergeCell ref="N2:N3"/>
    <mergeCell ref="M9:M10"/>
    <mergeCell ref="J39:J41"/>
    <mergeCell ref="K39:K41"/>
    <mergeCell ref="J2:J3"/>
    <mergeCell ref="D2:D3"/>
    <mergeCell ref="D27:D28"/>
    <mergeCell ref="D5:D7"/>
    <mergeCell ref="P2:P3"/>
    <mergeCell ref="D23:D26"/>
    <mergeCell ref="G2:G3"/>
    <mergeCell ref="F2:F3"/>
    <mergeCell ref="P9:P10"/>
    <mergeCell ref="J9:J10"/>
    <mergeCell ref="C23:C26"/>
    <mergeCell ref="G23:G26"/>
    <mergeCell ref="G27:G28"/>
    <mergeCell ref="F23:F26"/>
    <mergeCell ref="F27:F28"/>
    <mergeCell ref="O23:O26"/>
    <mergeCell ref="O27:O28"/>
    <mergeCell ref="A9:A13"/>
    <mergeCell ref="A32:A33"/>
    <mergeCell ref="E5:E7"/>
    <mergeCell ref="Q2:R2"/>
    <mergeCell ref="A23:A26"/>
    <mergeCell ref="B23:B26"/>
    <mergeCell ref="D14:D15"/>
    <mergeCell ref="A27:A28"/>
    <mergeCell ref="B27:B28"/>
    <mergeCell ref="E23:E26"/>
    <mergeCell ref="A34:A36"/>
    <mergeCell ref="A29:A30"/>
    <mergeCell ref="B29:B30"/>
    <mergeCell ref="B34:B36"/>
    <mergeCell ref="G21:G22"/>
    <mergeCell ref="F14:F15"/>
    <mergeCell ref="E32:E33"/>
    <mergeCell ref="E14:E15"/>
    <mergeCell ref="C27:C28"/>
    <mergeCell ref="B14:B15"/>
    <mergeCell ref="H2:H3"/>
    <mergeCell ref="B2:B3"/>
    <mergeCell ref="B5:B7"/>
    <mergeCell ref="C5:C7"/>
    <mergeCell ref="F5:F7"/>
    <mergeCell ref="A5:A7"/>
    <mergeCell ref="C2:C3"/>
    <mergeCell ref="G5:G7"/>
    <mergeCell ref="E2:E3"/>
    <mergeCell ref="A37:A38"/>
    <mergeCell ref="B19:B20"/>
    <mergeCell ref="A19:A20"/>
    <mergeCell ref="E34:E36"/>
    <mergeCell ref="F21:F22"/>
    <mergeCell ref="A2:A3"/>
    <mergeCell ref="C29:C30"/>
    <mergeCell ref="C34:C36"/>
    <mergeCell ref="A14:A15"/>
    <mergeCell ref="A21:A22"/>
    <mergeCell ref="A39:A43"/>
    <mergeCell ref="G16:G17"/>
    <mergeCell ref="F16:F17"/>
    <mergeCell ref="E16:E17"/>
    <mergeCell ref="D16:D17"/>
    <mergeCell ref="C16:C17"/>
    <mergeCell ref="B16:B17"/>
    <mergeCell ref="A16:A17"/>
    <mergeCell ref="B32:B33"/>
    <mergeCell ref="E27:E28"/>
    <mergeCell ref="G9:G13"/>
    <mergeCell ref="F9:F13"/>
    <mergeCell ref="E9:E13"/>
    <mergeCell ref="D9:D13"/>
    <mergeCell ref="C9:C13"/>
    <mergeCell ref="B39:B43"/>
    <mergeCell ref="D21:D22"/>
    <mergeCell ref="E21:E22"/>
    <mergeCell ref="G32:G33"/>
    <mergeCell ref="B9:B13"/>
    <mergeCell ref="G55:G60"/>
    <mergeCell ref="B37:B38"/>
    <mergeCell ref="A50:A51"/>
    <mergeCell ref="B50:B51"/>
    <mergeCell ref="D50:D51"/>
    <mergeCell ref="C50:C51"/>
    <mergeCell ref="E44:E47"/>
    <mergeCell ref="G44:G47"/>
    <mergeCell ref="A44:A47"/>
    <mergeCell ref="B44:B47"/>
    <mergeCell ref="A55:A60"/>
    <mergeCell ref="B55:B60"/>
    <mergeCell ref="C55:C60"/>
    <mergeCell ref="D55:D60"/>
    <mergeCell ref="E55:E60"/>
    <mergeCell ref="F55:F60"/>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47" r:id="rId1"/>
  <headerFooter>
    <oddFooter>&amp;RZpracoval odbor finanční , stav k 1. 12. 2016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usnesení ze 7. jednání Rady Karlovarského kraje, které se uskutečnilo dne 19.12.2016 (k bodu č. 27)</dc:title>
  <dc:subject/>
  <dc:creator/>
  <cp:keywords/>
  <dc:description/>
  <cp:lastModifiedBy/>
  <dcterms:created xsi:type="dcterms:W3CDTF">2006-09-16T00:00:00Z</dcterms:created>
  <dcterms:modified xsi:type="dcterms:W3CDTF">2016-12-22T07:11:45Z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0">
    <vt:lpwstr/>
  </property>
</Properties>
</file>